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chartsheets/sheet2.xml" ContentType="application/vnd.openxmlformats-officedocument.spreadsheetml.chartsheet+xml"/>
  <Override PartName="/xl/drawings/drawing8.xml" ContentType="application/vnd.openxmlformats-officedocument.drawing+xml"/>
  <Override PartName="/xl/chartsheets/sheet3.xml" ContentType="application/vnd.openxmlformats-officedocument.spreadsheetml.chartsheet+xml"/>
  <Override PartName="/xl/drawings/drawing10.xml" ContentType="application/vnd.openxmlformats-officedocument.drawing+xml"/>
  <Override PartName="/xl/chartsheets/sheet4.xml" ContentType="application/vnd.openxmlformats-officedocument.spreadsheetml.chartsheet+xml"/>
  <Override PartName="/xl/drawings/drawing12.xml" ContentType="application/vnd.openxmlformats-officedocument.drawing+xml"/>
  <Override PartName="/xl/chartsheets/sheet5.xml" ContentType="application/vnd.openxmlformats-officedocument.spreadsheetml.chartsheet+xml"/>
  <Override PartName="/xl/drawings/drawing14.xml" ContentType="application/vnd.openxmlformats-officedocument.drawing+xml"/>
  <Override PartName="/xl/chartsheets/sheet6.xml" ContentType="application/vnd.openxmlformats-officedocument.spreadsheetml.chartsheet+xml"/>
  <Override PartName="/xl/drawings/drawing16.xml" ContentType="application/vnd.openxmlformats-officedocument.drawing+xml"/>
  <Override PartName="/xl/chartsheets/sheet7.xml" ContentType="application/vnd.openxmlformats-officedocument.spreadsheetml.chartsheet+xml"/>
  <Override PartName="/xl/drawings/drawing18.xml" ContentType="application/vnd.openxmlformats-officedocument.drawing+xml"/>
  <Override PartName="/xl/chartsheets/sheet8.xml" ContentType="application/vnd.openxmlformats-officedocument.spreadsheetml.chart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5100" windowHeight="8580" tabRatio="873" activeTab="6"/>
  </bookViews>
  <sheets>
    <sheet name="En tête" sheetId="1" r:id="rId1"/>
    <sheet name="Oeufs cons" sheetId="2" r:id="rId2"/>
    <sheet name="Oeufs" sheetId="3" r:id="rId3"/>
    <sheet name="Poulets" sheetId="4" r:id="rId4"/>
    <sheet name="Dindes" sheetId="5" r:id="rId5"/>
    <sheet name="Canards" sheetId="6" r:id="rId6"/>
    <sheet name="Volailles" sheetId="7" r:id="rId7"/>
    <sheet name="Lapins" sheetId="8" r:id="rId8"/>
    <sheet name="Graphique" sheetId="9" r:id="rId9"/>
    <sheet name="ch_oeufs UE" sheetId="10" r:id="rId10"/>
    <sheet name="Autruches" sheetId="11" r:id="rId11"/>
    <sheet name="ch_volailles" sheetId="12" r:id="rId12"/>
    <sheet name="ch_poulets" sheetId="13" r:id="rId13"/>
    <sheet name="ch_dindes" sheetId="14" r:id="rId14"/>
    <sheet name="ch_canards" sheetId="15" r:id="rId15"/>
    <sheet name="ch_lapins" sheetId="16" r:id="rId16"/>
    <sheet name="ch_oeufs cons" sheetId="17" r:id="rId17"/>
    <sheet name="ch_oeufs" sheetId="18" r:id="rId18"/>
  </sheets>
  <definedNames>
    <definedName name="CANARD">'Canards'!$A$1:$AD$62</definedName>
    <definedName name="DINDE">'Dindes'!$A$1:$AD$62</definedName>
    <definedName name="En_tete">'En tête'!$A$1:$P$42</definedName>
    <definedName name="LAPIN" localSheetId="10">'Autruches'!$A$1:$R$27</definedName>
    <definedName name="LAPIN">'Lapins'!$A$1:$AD$62</definedName>
    <definedName name="OEUFS">'Oeufs'!$A$1:$AD$80</definedName>
    <definedName name="OEUFS_CONS">'Oeufs cons'!$A$1:$AD$80</definedName>
    <definedName name="PondOeufs">'Oeufs'!$B$85:$AD$100</definedName>
    <definedName name="PondVol">'Volailles'!$B$86:$AC$102</definedName>
    <definedName name="POULET">'Poulets'!$A$1:$AD$62</definedName>
    <definedName name="_xlnm.Print_Area" localSheetId="10">'Autruches'!$A$1:$R$27</definedName>
    <definedName name="_xlnm.Print_Area" localSheetId="5">'Canards'!$A$1:$AD$62</definedName>
    <definedName name="_xlnm.Print_Area" localSheetId="4">'Dindes'!$A$1:$AD$62</definedName>
    <definedName name="_xlnm.Print_Area" localSheetId="0">'En tête'!$A$1:$P$42</definedName>
    <definedName name="_xlnm.Print_Area" localSheetId="8">'Graphique'!$A$23:$K$73</definedName>
    <definedName name="_xlnm.Print_Area" localSheetId="7">'Lapins'!$A$1:$AD$62</definedName>
    <definedName name="_xlnm.Print_Area" localSheetId="2">'Oeufs'!$A$20:$AD$80</definedName>
    <definedName name="_xlnm.Print_Area" localSheetId="1">'Oeufs cons'!$A$1:$AD$80</definedName>
    <definedName name="_xlnm.Print_Area" localSheetId="3">'Poulets'!$A$1:$AD$62</definedName>
    <definedName name="_xlnm.Print_Area" localSheetId="6">'Volailles'!$A$1:$AD$80</definedName>
    <definedName name="_xlnm.Print_Titles" localSheetId="2">'Oeufs'!$4:$7</definedName>
    <definedName name="vol">'Volailles'!$G$7:$AB$50</definedName>
    <definedName name="VOLAILLE">'Volailles'!$A$1:$AD$80</definedName>
  </definedNames>
  <calcPr fullCalcOnLoad="1"/>
</workbook>
</file>

<file path=xl/comments2.xml><?xml version="1.0" encoding="utf-8"?>
<comments xmlns="http://schemas.openxmlformats.org/spreadsheetml/2006/main">
  <authors>
    <author>lourdla</author>
  </authors>
  <commentList>
    <comment ref="E7" authorId="0">
      <text>
        <r>
          <rPr>
            <b/>
            <sz val="8"/>
            <rFont val="Tahoma"/>
            <family val="0"/>
          </rPr>
          <t>lourdla:</t>
        </r>
        <r>
          <rPr>
            <sz val="8"/>
            <rFont val="Tahoma"/>
            <family val="0"/>
          </rPr>
          <t xml:space="preserve">
Absence data  officielles
on prend comme hypothèse le chiffre des experts</t>
        </r>
      </text>
    </comment>
    <comment ref="H7" authorId="0">
      <text>
        <r>
          <rPr>
            <b/>
            <sz val="8"/>
            <rFont val="Tahoma"/>
            <family val="0"/>
          </rPr>
          <t>lourdla:</t>
        </r>
        <r>
          <rPr>
            <sz val="8"/>
            <rFont val="Tahoma"/>
            <family val="0"/>
          </rPr>
          <t xml:space="preserve">
Données FAO</t>
        </r>
      </text>
    </comment>
    <comment ref="N7" authorId="0">
      <text>
        <r>
          <rPr>
            <b/>
            <sz val="8"/>
            <rFont val="Tahoma"/>
            <family val="0"/>
          </rPr>
          <t>lourdla:</t>
        </r>
        <r>
          <rPr>
            <sz val="8"/>
            <rFont val="Tahoma"/>
            <family val="0"/>
          </rPr>
          <t xml:space="preserve">
FAO</t>
        </r>
      </text>
    </comment>
    <comment ref="O7" authorId="0">
      <text>
        <r>
          <rPr>
            <b/>
            <sz val="8"/>
            <rFont val="Tahoma"/>
            <family val="0"/>
          </rPr>
          <t>lourdla:</t>
        </r>
        <r>
          <rPr>
            <sz val="8"/>
            <rFont val="Tahoma"/>
            <family val="0"/>
          </rPr>
          <t xml:space="preserve">
FAO</t>
        </r>
      </text>
    </comment>
    <comment ref="Y7" authorId="0">
      <text>
        <r>
          <rPr>
            <b/>
            <sz val="8"/>
            <rFont val="Tahoma"/>
            <family val="0"/>
          </rPr>
          <t>lourdla:</t>
        </r>
        <r>
          <rPr>
            <sz val="8"/>
            <rFont val="Tahoma"/>
            <family val="0"/>
          </rPr>
          <t xml:space="preserve">
FAO data</t>
        </r>
      </text>
    </comment>
    <comment ref="U7" authorId="0">
      <text>
        <r>
          <rPr>
            <b/>
            <sz val="8"/>
            <rFont val="Tahoma"/>
            <family val="0"/>
          </rPr>
          <t>lourdla:</t>
        </r>
        <r>
          <rPr>
            <sz val="8"/>
            <rFont val="Tahoma"/>
            <family val="0"/>
          </rPr>
          <t xml:space="preserve">
expert = officiel faute de données</t>
        </r>
      </text>
    </comment>
    <comment ref="P7" authorId="0">
      <text>
        <r>
          <rPr>
            <b/>
            <sz val="8"/>
            <rFont val="Tahoma"/>
            <family val="0"/>
          </rPr>
          <t>lourdla:</t>
        </r>
        <r>
          <rPr>
            <sz val="8"/>
            <rFont val="Tahoma"/>
            <family val="0"/>
          </rPr>
          <t xml:space="preserve">
FAO</t>
        </r>
      </text>
    </comment>
  </commentList>
</comments>
</file>

<file path=xl/comments3.xml><?xml version="1.0" encoding="utf-8"?>
<comments xmlns="http://schemas.openxmlformats.org/spreadsheetml/2006/main">
  <authors>
    <author>lourdla</author>
  </authors>
  <commentList>
    <comment ref="Q7" authorId="0">
      <text>
        <r>
          <rPr>
            <b/>
            <sz val="8"/>
            <rFont val="Tahoma"/>
            <family val="0"/>
          </rPr>
          <t>lourdla:</t>
        </r>
        <r>
          <rPr>
            <sz val="8"/>
            <rFont val="Tahoma"/>
            <family val="0"/>
          </rPr>
          <t xml:space="preserve">
official data =experts</t>
        </r>
      </text>
    </comment>
    <comment ref="R7" authorId="0">
      <text>
        <r>
          <rPr>
            <b/>
            <sz val="8"/>
            <rFont val="Tahoma"/>
            <family val="0"/>
          </rPr>
          <t>lourdla:</t>
        </r>
        <r>
          <rPr>
            <sz val="8"/>
            <rFont val="Tahoma"/>
            <family val="0"/>
          </rPr>
          <t xml:space="preserve">
= œufs consommation</t>
        </r>
      </text>
    </comment>
    <comment ref="O7" authorId="0">
      <text>
        <r>
          <rPr>
            <b/>
            <sz val="8"/>
            <rFont val="Tahoma"/>
            <family val="0"/>
          </rPr>
          <t>lourdla:</t>
        </r>
        <r>
          <rPr>
            <sz val="8"/>
            <rFont val="Tahoma"/>
            <family val="0"/>
          </rPr>
          <t xml:space="preserve">
= œufs consommation</t>
        </r>
      </text>
    </comment>
    <comment ref="N7" authorId="0">
      <text>
        <r>
          <rPr>
            <b/>
            <sz val="8"/>
            <rFont val="Tahoma"/>
            <family val="0"/>
          </rPr>
          <t>lourdla:</t>
        </r>
        <r>
          <rPr>
            <sz val="8"/>
            <rFont val="Tahoma"/>
            <family val="0"/>
          </rPr>
          <t xml:space="preserve">
= œufs consommation</t>
        </r>
      </text>
    </comment>
    <comment ref="H7" authorId="0">
      <text>
        <r>
          <rPr>
            <b/>
            <sz val="8"/>
            <rFont val="Tahoma"/>
            <family val="0"/>
          </rPr>
          <t>lourdla:</t>
        </r>
        <r>
          <rPr>
            <sz val="8"/>
            <rFont val="Tahoma"/>
            <family val="0"/>
          </rPr>
          <t xml:space="preserve">
= œufs consommation</t>
        </r>
      </text>
    </comment>
    <comment ref="U7" authorId="0">
      <text>
        <r>
          <rPr>
            <b/>
            <sz val="8"/>
            <rFont val="Tahoma"/>
            <family val="0"/>
          </rPr>
          <t xml:space="preserve">lourdla: </t>
        </r>
        <r>
          <rPr>
            <sz val="8"/>
            <rFont val="Tahoma"/>
            <family val="0"/>
          </rPr>
          <t xml:space="preserve">
= œufs consommation</t>
        </r>
      </text>
    </comment>
    <comment ref="Y7" authorId="0">
      <text>
        <r>
          <rPr>
            <b/>
            <sz val="8"/>
            <rFont val="Tahoma"/>
            <family val="0"/>
          </rPr>
          <t>lourdla:</t>
        </r>
        <r>
          <rPr>
            <sz val="8"/>
            <rFont val="Tahoma"/>
            <family val="0"/>
          </rPr>
          <t xml:space="preserve">
= œufs consommation</t>
        </r>
      </text>
    </comment>
    <comment ref="AB7" authorId="0">
      <text>
        <r>
          <rPr>
            <b/>
            <sz val="8"/>
            <rFont val="Tahoma"/>
            <family val="0"/>
          </rPr>
          <t>lourdla:</t>
        </r>
        <r>
          <rPr>
            <sz val="8"/>
            <rFont val="Tahoma"/>
            <family val="0"/>
          </rPr>
          <t xml:space="preserve">
changement de calcul /poids en mars 2007.
modif rétro jusqu'en 2001</t>
        </r>
      </text>
    </comment>
    <comment ref="W7" authorId="0">
      <text>
        <r>
          <rPr>
            <b/>
            <sz val="8"/>
            <rFont val="Tahoma"/>
            <family val="0"/>
          </rPr>
          <t>lourdla:</t>
        </r>
        <r>
          <rPr>
            <sz val="8"/>
            <rFont val="Tahoma"/>
            <family val="0"/>
          </rPr>
          <t xml:space="preserve">
=œufs de consommation</t>
        </r>
      </text>
    </comment>
  </commentList>
</comments>
</file>

<file path=xl/comments4.xml><?xml version="1.0" encoding="utf-8"?>
<comments xmlns="http://schemas.openxmlformats.org/spreadsheetml/2006/main">
  <authors>
    <author>lourdla</author>
  </authors>
  <commentList>
    <comment ref="Y7" authorId="0">
      <text>
        <r>
          <rPr>
            <b/>
            <sz val="8"/>
            <rFont val="Tahoma"/>
            <family val="0"/>
          </rPr>
          <t>lourdla:</t>
        </r>
        <r>
          <rPr>
            <sz val="8"/>
            <rFont val="Tahoma"/>
            <family val="0"/>
          </rPr>
          <t xml:space="preserve">
FAO data</t>
        </r>
      </text>
    </comment>
    <comment ref="U7" authorId="0">
      <text>
        <r>
          <rPr>
            <b/>
            <sz val="8"/>
            <rFont val="Tahoma"/>
            <family val="0"/>
          </rPr>
          <t>lourdla:</t>
        </r>
        <r>
          <rPr>
            <sz val="8"/>
            <rFont val="Tahoma"/>
            <family val="0"/>
          </rPr>
          <t xml:space="preserve">
fAO data</t>
        </r>
      </text>
    </comment>
    <comment ref="R7" authorId="0">
      <text>
        <r>
          <rPr>
            <b/>
            <sz val="8"/>
            <rFont val="Tahoma"/>
            <family val="0"/>
          </rPr>
          <t>lourdla:</t>
        </r>
        <r>
          <rPr>
            <sz val="8"/>
            <rFont val="Tahoma"/>
            <family val="0"/>
          </rPr>
          <t xml:space="preserve">
FAO data</t>
        </r>
      </text>
    </comment>
    <comment ref="P7" authorId="0">
      <text>
        <r>
          <rPr>
            <b/>
            <sz val="8"/>
            <rFont val="Tahoma"/>
            <family val="0"/>
          </rPr>
          <t>lourdla:</t>
        </r>
        <r>
          <rPr>
            <sz val="8"/>
            <rFont val="Tahoma"/>
            <family val="0"/>
          </rPr>
          <t xml:space="preserve">
FAO data</t>
        </r>
      </text>
    </comment>
    <comment ref="O7" authorId="0">
      <text>
        <r>
          <rPr>
            <b/>
            <sz val="8"/>
            <rFont val="Tahoma"/>
            <family val="0"/>
          </rPr>
          <t>lourdla:</t>
        </r>
        <r>
          <rPr>
            <sz val="8"/>
            <rFont val="Tahoma"/>
            <family val="0"/>
          </rPr>
          <t xml:space="preserve">
fAO data</t>
        </r>
      </text>
    </comment>
    <comment ref="H7" authorId="0">
      <text>
        <r>
          <rPr>
            <b/>
            <sz val="8"/>
            <rFont val="Tahoma"/>
            <family val="0"/>
          </rPr>
          <t>lourdla:</t>
        </r>
        <r>
          <rPr>
            <sz val="8"/>
            <rFont val="Tahoma"/>
            <family val="0"/>
          </rPr>
          <t xml:space="preserve">
FAO data</t>
        </r>
      </text>
    </comment>
  </commentList>
</comments>
</file>

<file path=xl/comments5.xml><?xml version="1.0" encoding="utf-8"?>
<comments xmlns="http://schemas.openxmlformats.org/spreadsheetml/2006/main">
  <authors>
    <author>lourdla</author>
  </authors>
  <commentList>
    <comment ref="N7" authorId="0">
      <text>
        <r>
          <rPr>
            <b/>
            <sz val="8"/>
            <rFont val="Tahoma"/>
            <family val="0"/>
          </rPr>
          <t>lourdla:</t>
        </r>
        <r>
          <rPr>
            <sz val="8"/>
            <rFont val="Tahoma"/>
            <family val="0"/>
          </rPr>
          <t xml:space="preserve">
FAO data</t>
        </r>
      </text>
    </comment>
    <comment ref="U7" authorId="0">
      <text>
        <r>
          <rPr>
            <b/>
            <sz val="8"/>
            <rFont val="Tahoma"/>
            <family val="0"/>
          </rPr>
          <t>lourdla:</t>
        </r>
        <r>
          <rPr>
            <sz val="8"/>
            <rFont val="Tahoma"/>
            <family val="0"/>
          </rPr>
          <t xml:space="preserve">
NO expert data,estimation ME estimation 
estimation MEP/</t>
        </r>
      </text>
    </comment>
    <comment ref="Y7" authorId="0">
      <text>
        <r>
          <rPr>
            <b/>
            <sz val="8"/>
            <rFont val="Tahoma"/>
            <family val="0"/>
          </rPr>
          <t>lourdla:</t>
        </r>
        <r>
          <rPr>
            <sz val="8"/>
            <rFont val="Tahoma"/>
            <family val="0"/>
          </rPr>
          <t xml:space="preserve">
FAO dta</t>
        </r>
      </text>
    </comment>
  </commentList>
</comments>
</file>

<file path=xl/comments6.xml><?xml version="1.0" encoding="utf-8"?>
<comments xmlns="http://schemas.openxmlformats.org/spreadsheetml/2006/main">
  <authors>
    <author>lourdla</author>
  </authors>
  <commentList>
    <comment ref="Y7" authorId="0">
      <text>
        <r>
          <rPr>
            <b/>
            <sz val="8"/>
            <rFont val="Tahoma"/>
            <family val="0"/>
          </rPr>
          <t>lourdla:</t>
        </r>
        <r>
          <rPr>
            <sz val="8"/>
            <rFont val="Tahoma"/>
            <family val="0"/>
          </rPr>
          <t xml:space="preserve">
FAO</t>
        </r>
      </text>
    </comment>
    <comment ref="U7" authorId="0">
      <text>
        <r>
          <rPr>
            <b/>
            <sz val="8"/>
            <rFont val="Tahoma"/>
            <family val="0"/>
          </rPr>
          <t>lourdla:</t>
        </r>
        <r>
          <rPr>
            <sz val="8"/>
            <rFont val="Tahoma"/>
            <family val="0"/>
          </rPr>
          <t xml:space="preserve">
FAO</t>
        </r>
      </text>
    </comment>
  </commentList>
</comments>
</file>

<file path=xl/comments7.xml><?xml version="1.0" encoding="utf-8"?>
<comments xmlns="http://schemas.openxmlformats.org/spreadsheetml/2006/main">
  <authors>
    <author>lourdla</author>
  </authors>
  <commentList>
    <comment ref="H7" authorId="0">
      <text>
        <r>
          <rPr>
            <b/>
            <sz val="8"/>
            <rFont val="Tahoma"/>
            <family val="0"/>
          </rPr>
          <t>lourdla:</t>
        </r>
        <r>
          <rPr>
            <sz val="8"/>
            <rFont val="Tahoma"/>
            <family val="0"/>
          </rPr>
          <t xml:space="preserve">
NO data
Chiffres utilisés par OUTLOOK</t>
        </r>
      </text>
    </comment>
    <comment ref="O7" authorId="0">
      <text>
        <r>
          <rPr>
            <b/>
            <sz val="8"/>
            <rFont val="Tahoma"/>
            <family val="0"/>
          </rPr>
          <t>lourdla:</t>
        </r>
        <r>
          <rPr>
            <sz val="8"/>
            <rFont val="Tahoma"/>
            <family val="0"/>
          </rPr>
          <t xml:space="preserve">
no data
chiffres outlook</t>
        </r>
      </text>
    </comment>
    <comment ref="P7" authorId="0">
      <text>
        <r>
          <rPr>
            <b/>
            <sz val="8"/>
            <rFont val="Tahoma"/>
            <family val="0"/>
          </rPr>
          <t>lourdla:</t>
        </r>
        <r>
          <rPr>
            <sz val="8"/>
            <rFont val="Tahoma"/>
            <family val="0"/>
          </rPr>
          <t xml:space="preserve">
NO data
chiffres outlook</t>
        </r>
      </text>
    </comment>
    <comment ref="R7" authorId="0">
      <text>
        <r>
          <rPr>
            <b/>
            <sz val="8"/>
            <rFont val="Tahoma"/>
            <family val="0"/>
          </rPr>
          <t>lourdla:</t>
        </r>
        <r>
          <rPr>
            <sz val="8"/>
            <rFont val="Tahoma"/>
            <family val="0"/>
          </rPr>
          <t xml:space="preserve">
no official data
outlook chiffres</t>
        </r>
      </text>
    </comment>
    <comment ref="Y7" authorId="0">
      <text>
        <r>
          <rPr>
            <b/>
            <sz val="8"/>
            <rFont val="Tahoma"/>
            <family val="0"/>
          </rPr>
          <t>lourdla:</t>
        </r>
        <r>
          <rPr>
            <sz val="8"/>
            <rFont val="Tahoma"/>
            <family val="0"/>
          </rPr>
          <t xml:space="preserve">
idem</t>
        </r>
      </text>
    </comment>
    <comment ref="U7" authorId="0">
      <text>
        <r>
          <rPr>
            <b/>
            <sz val="8"/>
            <rFont val="Tahoma"/>
            <family val="0"/>
          </rPr>
          <t>lourdla:</t>
        </r>
        <r>
          <rPr>
            <sz val="8"/>
            <rFont val="Tahoma"/>
            <family val="0"/>
          </rPr>
          <t xml:space="preserve">
No offial data nor experts
poulet + dinde</t>
        </r>
      </text>
    </comment>
    <comment ref="W7" authorId="0">
      <text>
        <r>
          <rPr>
            <b/>
            <sz val="8"/>
            <rFont val="Tahoma"/>
            <family val="0"/>
          </rPr>
          <t>lourdla:</t>
        </r>
        <r>
          <rPr>
            <sz val="8"/>
            <rFont val="Tahoma"/>
            <family val="0"/>
          </rPr>
          <t xml:space="preserve">
NO data- poulet+dinde</t>
        </r>
      </text>
    </comment>
  </commentList>
</comments>
</file>

<file path=xl/comments8.xml><?xml version="1.0" encoding="utf-8"?>
<comments xmlns="http://schemas.openxmlformats.org/spreadsheetml/2006/main">
  <authors>
    <author>lourdla</author>
  </authors>
  <commentList>
    <comment ref="U7" authorId="0">
      <text>
        <r>
          <rPr>
            <b/>
            <sz val="8"/>
            <rFont val="Tahoma"/>
            <family val="0"/>
          </rPr>
          <t>lourdla:</t>
        </r>
        <r>
          <rPr>
            <sz val="8"/>
            <rFont val="Tahoma"/>
            <family val="0"/>
          </rPr>
          <t xml:space="preserve">
FAO</t>
        </r>
      </text>
    </comment>
    <comment ref="Y7" authorId="0">
      <text>
        <r>
          <rPr>
            <b/>
            <sz val="8"/>
            <rFont val="Tahoma"/>
            <family val="0"/>
          </rPr>
          <t>lourdla:</t>
        </r>
        <r>
          <rPr>
            <sz val="8"/>
            <rFont val="Tahoma"/>
            <family val="0"/>
          </rPr>
          <t xml:space="preserve">
FAO</t>
        </r>
      </text>
    </comment>
  </commentList>
</comments>
</file>

<file path=xl/sharedStrings.xml><?xml version="1.0" encoding="utf-8"?>
<sst xmlns="http://schemas.openxmlformats.org/spreadsheetml/2006/main" count="985" uniqueCount="102">
  <si>
    <t>(Product)</t>
  </si>
  <si>
    <t>Prévision des experts</t>
  </si>
  <si>
    <t>Secteur des oeufs et de la viande de volailles</t>
  </si>
  <si>
    <t>Prévisions de la production avicole élaborées par le groupe d'experts</t>
  </si>
  <si>
    <t>'Statistiques et prévisions' des comités consultatifs des oeufs et de la viande</t>
  </si>
  <si>
    <t>Egg and poultry meat production forecasts elaboreted by the expert group on</t>
  </si>
  <si>
    <t>'Statistics and forecasts' of the Consultative Committees for eggs and poultry</t>
  </si>
  <si>
    <t>Vorausschätzungen der Eier- und Geflügel- Production der Sachverständigengruppe</t>
  </si>
  <si>
    <t>für Statistik und Vorausschätzungen der Beratenden Ausschüsse für Eier und</t>
  </si>
  <si>
    <t>- 1 -</t>
  </si>
  <si>
    <t>(OEUFCONS)</t>
  </si>
  <si>
    <t>année</t>
  </si>
  <si>
    <t>NL</t>
  </si>
  <si>
    <t>UEBL</t>
  </si>
  <si>
    <t>DK</t>
  </si>
  <si>
    <t>%</t>
  </si>
  <si>
    <t>- 2 -</t>
  </si>
  <si>
    <t>(OEUFS)</t>
  </si>
  <si>
    <t>- 3 -</t>
  </si>
  <si>
    <t>(POULET)</t>
  </si>
  <si>
    <t>Production de viande de poulet (1000t)</t>
  </si>
  <si>
    <t>- 4 -</t>
  </si>
  <si>
    <t>(DINDE)</t>
  </si>
  <si>
    <t>Production de viande de dinde (1000t)</t>
  </si>
  <si>
    <t>- 5 -</t>
  </si>
  <si>
    <t>(CANARD)</t>
  </si>
  <si>
    <t>Production de viande de canard (1000t)</t>
  </si>
  <si>
    <t>- 6 -</t>
  </si>
  <si>
    <t>(VOLAILLE)</t>
  </si>
  <si>
    <t>Production indigène brute de viande de volailles (1000t)</t>
  </si>
  <si>
    <t>- 7 -</t>
  </si>
  <si>
    <t>(LAPIN)</t>
  </si>
  <si>
    <t>- 8 -</t>
  </si>
  <si>
    <t>Viande d'autruche</t>
  </si>
  <si>
    <t>AGRI D.2</t>
  </si>
  <si>
    <t>Plus de 36 mois</t>
  </si>
  <si>
    <t>De 14 à 36 mois</t>
  </si>
  <si>
    <t>Moins de 14 mois</t>
  </si>
  <si>
    <t>Total</t>
  </si>
  <si>
    <t>Poids moyen : 95 kg</t>
  </si>
  <si>
    <t>Rendement : 100kg vif = 35 kg viande</t>
  </si>
  <si>
    <t>Production (t)</t>
  </si>
  <si>
    <t>Recensement</t>
  </si>
  <si>
    <t>(AUTRUCHE)</t>
  </si>
  <si>
    <t>Volailles</t>
  </si>
  <si>
    <t>Poulet</t>
  </si>
  <si>
    <t>Dinde</t>
  </si>
  <si>
    <t>Canard</t>
  </si>
  <si>
    <t>Production de viande de lapin (1.000t)</t>
  </si>
  <si>
    <t>DE</t>
  </si>
  <si>
    <t>FR</t>
  </si>
  <si>
    <t>IT</t>
  </si>
  <si>
    <t>UK</t>
  </si>
  <si>
    <t>IE</t>
  </si>
  <si>
    <t>EL</t>
  </si>
  <si>
    <t>ES</t>
  </si>
  <si>
    <t>PT</t>
  </si>
  <si>
    <t>AT</t>
  </si>
  <si>
    <t>SE</t>
  </si>
  <si>
    <t>FI</t>
  </si>
  <si>
    <t>EU</t>
  </si>
  <si>
    <t xml:space="preserve">  Production d'oeufs de consommation  (1000t)</t>
  </si>
  <si>
    <t xml:space="preserve">  Production totale d'oeufs (consommation + à couver) (1000t)</t>
  </si>
  <si>
    <t>AGRI D2</t>
  </si>
  <si>
    <t>CZ</t>
  </si>
  <si>
    <t>EE</t>
  </si>
  <si>
    <t>CY</t>
  </si>
  <si>
    <t>LV</t>
  </si>
  <si>
    <t>LT</t>
  </si>
  <si>
    <t>HU</t>
  </si>
  <si>
    <t>MT</t>
  </si>
  <si>
    <t>PL</t>
  </si>
  <si>
    <t>SI</t>
  </si>
  <si>
    <t>SK</t>
  </si>
  <si>
    <t>BG</t>
  </si>
  <si>
    <t>RO</t>
  </si>
  <si>
    <t>-</t>
  </si>
  <si>
    <t>Œufs</t>
  </si>
  <si>
    <t>Œufs cons</t>
  </si>
  <si>
    <t>à couver</t>
  </si>
  <si>
    <t>¨2006</t>
  </si>
  <si>
    <t>L.LOURDAIS</t>
  </si>
  <si>
    <t>EU 15</t>
  </si>
  <si>
    <t>AGRI C4</t>
  </si>
  <si>
    <t>EU15</t>
  </si>
  <si>
    <t>BE</t>
  </si>
  <si>
    <t>Other</t>
  </si>
  <si>
    <t>italique= FAO</t>
  </si>
  <si>
    <t>Broilers</t>
  </si>
  <si>
    <t>Turkey</t>
  </si>
  <si>
    <t>Ducks</t>
  </si>
  <si>
    <t>EU Eggs &amp; Poultrymeat production</t>
  </si>
  <si>
    <t>Poultry</t>
  </si>
  <si>
    <t>Eggs</t>
  </si>
  <si>
    <t>VI / 5024  rév 64</t>
  </si>
  <si>
    <t>de volailles, Octobre 2007</t>
  </si>
  <si>
    <t>Geflügel, 10.2007</t>
  </si>
  <si>
    <t>Idem n-1 (no available data)</t>
  </si>
  <si>
    <t>FAO</t>
  </si>
  <si>
    <t>EU27</t>
  </si>
  <si>
    <t>PL*</t>
  </si>
  <si>
    <t>* Estimation/ mises en place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</si>
</sst>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\(#,##0\)"/>
    <numFmt numFmtId="189" formatCode="#,##0\ "/>
    <numFmt numFmtId="190" formatCode="0.0000"/>
    <numFmt numFmtId="191" formatCode="0.000"/>
    <numFmt numFmtId="192" formatCode="0.0"/>
    <numFmt numFmtId="193" formatCode="0.00000"/>
    <numFmt numFmtId="194" formatCode="#,##0\ ;"/>
    <numFmt numFmtId="195" formatCode="#,##0.0\ "/>
    <numFmt numFmtId="196" formatCode="#,##0.0"/>
    <numFmt numFmtId="197" formatCode="dd/mm/yy"/>
    <numFmt numFmtId="198" formatCode="#,##0.00\ "/>
    <numFmt numFmtId="199" formatCode="#,##0.000\ "/>
    <numFmt numFmtId="200" formatCode="\(dd/mm/yy\)"/>
    <numFmt numFmtId="201" formatCode="mm/dd/yy_)"/>
    <numFmt numFmtId="202" formatCode="mm/dd_)"/>
    <numFmt numFmtId="203" formatCode="0_)"/>
    <numFmt numFmtId="204" formatCode="0.0_)"/>
    <numFmt numFmtId="205" formatCode="0.00_)"/>
    <numFmt numFmtId="206" formatCode="#,##0_);\(#,##0\)"/>
    <numFmt numFmtId="207" formatCode="General_)"/>
    <numFmt numFmtId="208" formatCode="#,##0.000"/>
    <numFmt numFmtId="209" formatCode="#,##0.0000"/>
    <numFmt numFmtId="210" formatCode="#,##0.00000"/>
    <numFmt numFmtId="211" formatCode="\(#,##0.0\)"/>
    <numFmt numFmtId="212" formatCode="\(#,##0.00\)"/>
    <numFmt numFmtId="213" formatCode="\(#,##0.000\)"/>
    <numFmt numFmtId="214" formatCode="\(0.0\)"/>
    <numFmt numFmtId="215" formatCode="d\ mmmm\ yyyy"/>
    <numFmt numFmtId="216" formatCode="\(##,#00\)"/>
    <numFmt numFmtId="217" formatCode="\(##\)"/>
    <numFmt numFmtId="218" formatCode="\(#,###\)"/>
    <numFmt numFmtId="219" formatCode="0.00;[Red]0.00"/>
    <numFmt numFmtId="220" formatCode="0.0;[Red]0.0"/>
    <numFmt numFmtId="221" formatCode="0;[Red]0"/>
    <numFmt numFmtId="222" formatCode="#,##0;[Red]#,##0"/>
    <numFmt numFmtId="223" formatCode="#,##0.0;[Red]#,##0.0"/>
    <numFmt numFmtId="224" formatCode="_-* #,##0.0\ _F_B_-;\-* #,##0.0\ _F_B_-;_-* &quot;-&quot;??\ _F_B_-;_-@_-"/>
    <numFmt numFmtId="225" formatCode="_-* #,##0\ _F_B_-;\-* #,##0\ _F_B_-;_-* &quot;-&quot;??\ _F_B_-;_-@_-"/>
    <numFmt numFmtId="226" formatCode="00000"/>
    <numFmt numFmtId="227" formatCode="0.0%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 MT"/>
      <family val="0"/>
    </font>
    <font>
      <b/>
      <sz val="10"/>
      <name val="Arial MT"/>
      <family val="0"/>
    </font>
    <font>
      <b/>
      <sz val="10"/>
      <color indexed="8"/>
      <name val="Arial MT"/>
      <family val="0"/>
    </font>
    <font>
      <b/>
      <sz val="14"/>
      <color indexed="8"/>
      <name val="Arial MT"/>
      <family val="0"/>
    </font>
    <font>
      <b/>
      <u val="single"/>
      <sz val="24"/>
      <color indexed="8"/>
      <name val="Algerian"/>
      <family val="5"/>
    </font>
    <font>
      <b/>
      <u val="single"/>
      <sz val="14"/>
      <color indexed="8"/>
      <name val="TimesNewRomanPS"/>
      <family val="0"/>
    </font>
    <font>
      <b/>
      <u val="single"/>
      <sz val="14"/>
      <color indexed="8"/>
      <name val="Arial MT"/>
      <family val="0"/>
    </font>
    <font>
      <u val="single"/>
      <sz val="10"/>
      <color indexed="8"/>
      <name val="Arial MT"/>
      <family val="0"/>
    </font>
    <font>
      <sz val="10"/>
      <color indexed="8"/>
      <name val="Arial"/>
      <family val="2"/>
    </font>
    <font>
      <sz val="10"/>
      <color indexed="56"/>
      <name val="Arial MT"/>
      <family val="0"/>
    </font>
    <font>
      <b/>
      <sz val="18"/>
      <name val="Times New Roman"/>
      <family val="1"/>
    </font>
    <font>
      <sz val="23.25"/>
      <name val="Times New Roman"/>
      <family val="0"/>
    </font>
    <font>
      <sz val="18.5"/>
      <name val="Times New Roman"/>
      <family val="0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u val="single"/>
      <sz val="10"/>
      <name val="Arial MT"/>
      <family val="0"/>
    </font>
    <font>
      <sz val="10"/>
      <color indexed="12"/>
      <name val="Arial MT"/>
      <family val="0"/>
    </font>
    <font>
      <sz val="10"/>
      <name val="Arial MT"/>
      <family val="0"/>
    </font>
    <font>
      <i/>
      <sz val="10"/>
      <color indexed="12"/>
      <name val="Arial MT"/>
      <family val="0"/>
    </font>
    <font>
      <sz val="10.25"/>
      <name val="Arial"/>
      <family val="0"/>
    </font>
    <font>
      <sz val="12"/>
      <name val="Arial"/>
      <family val="2"/>
    </font>
    <font>
      <sz val="7.2"/>
      <name val="Arial"/>
      <family val="2"/>
    </font>
    <font>
      <sz val="14"/>
      <name val="Arial"/>
      <family val="2"/>
    </font>
    <font>
      <b/>
      <sz val="12"/>
      <color indexed="8"/>
      <name val="Arial MT"/>
      <family val="0"/>
    </font>
    <font>
      <i/>
      <sz val="10"/>
      <name val="Arial MT"/>
      <family val="0"/>
    </font>
    <font>
      <sz val="8"/>
      <name val="Tahoma"/>
      <family val="0"/>
    </font>
    <font>
      <b/>
      <sz val="8"/>
      <name val="Tahoma"/>
      <family val="0"/>
    </font>
    <font>
      <i/>
      <sz val="10"/>
      <color indexed="8"/>
      <name val="Arial MT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imes New Roman"/>
      <family val="1"/>
    </font>
    <font>
      <sz val="9.5"/>
      <name val="Times New Roman"/>
      <family val="1"/>
    </font>
    <font>
      <sz val="8"/>
      <name val="Arial"/>
      <family val="2"/>
    </font>
    <font>
      <b/>
      <sz val="12"/>
      <name val="Arial"/>
      <family val="0"/>
    </font>
    <font>
      <sz val="5.25"/>
      <name val="Arial"/>
      <family val="2"/>
    </font>
    <font>
      <b/>
      <sz val="9.75"/>
      <name val="Arial"/>
      <family val="0"/>
    </font>
    <font>
      <sz val="8.5"/>
      <name val="Arial"/>
      <family val="0"/>
    </font>
    <font>
      <sz val="8"/>
      <color indexed="8"/>
      <name val="Arial"/>
      <family val="2"/>
    </font>
    <font>
      <sz val="8.25"/>
      <name val="Arial"/>
      <family val="0"/>
    </font>
    <font>
      <sz val="8"/>
      <color indexed="9"/>
      <name val="Arial"/>
      <family val="2"/>
    </font>
    <font>
      <sz val="10.5"/>
      <name val="Arial"/>
      <family val="0"/>
    </font>
    <font>
      <sz val="11.75"/>
      <name val="Arial"/>
      <family val="0"/>
    </font>
    <font>
      <b/>
      <sz val="9.25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gray125">
        <fgColor indexed="8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Font="0" applyProtection="0">
      <alignment/>
    </xf>
    <xf numFmtId="0" fontId="4" fillId="0" borderId="0" applyFont="0" applyProtection="0">
      <alignment/>
    </xf>
    <xf numFmtId="0" fontId="4" fillId="0" borderId="0">
      <alignment/>
      <protection/>
    </xf>
    <xf numFmtId="0" fontId="4" fillId="0" borderId="0" applyFont="0" applyProtection="0">
      <alignment/>
    </xf>
    <xf numFmtId="0" fontId="4" fillId="0" borderId="0" applyFont="0" applyProtection="0">
      <alignment/>
    </xf>
    <xf numFmtId="0" fontId="4" fillId="0" borderId="0" applyFont="0" applyProtection="0">
      <alignment/>
    </xf>
    <xf numFmtId="0" fontId="4" fillId="0" borderId="0" applyFont="0" applyProtection="0">
      <alignment/>
    </xf>
    <xf numFmtId="0" fontId="4" fillId="0" borderId="0" applyFont="0" applyProtection="0">
      <alignment/>
    </xf>
    <xf numFmtId="9" fontId="0" fillId="0" borderId="0" applyFont="0" applyFill="0" applyBorder="0" applyAlignment="0" applyProtection="0"/>
  </cellStyleXfs>
  <cellXfs count="568">
    <xf numFmtId="0" fontId="0" fillId="0" borderId="0" xfId="0" applyAlignment="1">
      <alignment/>
    </xf>
    <xf numFmtId="0" fontId="4" fillId="0" borderId="1" xfId="26" applyBorder="1">
      <alignment/>
    </xf>
    <xf numFmtId="0" fontId="4" fillId="0" borderId="2" xfId="26" applyBorder="1">
      <alignment/>
    </xf>
    <xf numFmtId="0" fontId="4" fillId="0" borderId="3" xfId="26" applyBorder="1">
      <alignment/>
    </xf>
    <xf numFmtId="0" fontId="4" fillId="0" borderId="0" xfId="26">
      <alignment/>
    </xf>
    <xf numFmtId="0" fontId="4" fillId="0" borderId="4" xfId="26" applyBorder="1">
      <alignment/>
    </xf>
    <xf numFmtId="0" fontId="4" fillId="0" borderId="0" xfId="26" applyAlignment="1">
      <alignment horizontal="centerContinuous"/>
    </xf>
    <xf numFmtId="0" fontId="4" fillId="0" borderId="5" xfId="26" applyBorder="1">
      <alignment/>
    </xf>
    <xf numFmtId="0" fontId="4" fillId="0" borderId="0" xfId="26" applyAlignment="1">
      <alignment horizontal="right"/>
    </xf>
    <xf numFmtId="0" fontId="6" fillId="0" borderId="0" xfId="26" applyFont="1">
      <alignment/>
    </xf>
    <xf numFmtId="0" fontId="4" fillId="0" borderId="0" xfId="26" applyAlignment="1">
      <alignment horizontal="left"/>
    </xf>
    <xf numFmtId="3" fontId="6" fillId="0" borderId="0" xfId="26" applyNumberFormat="1" applyFont="1">
      <alignment/>
    </xf>
    <xf numFmtId="3" fontId="4" fillId="0" borderId="0" xfId="26" applyNumberFormat="1">
      <alignment/>
    </xf>
    <xf numFmtId="188" fontId="4" fillId="0" borderId="0" xfId="26" applyNumberFormat="1">
      <alignment/>
    </xf>
    <xf numFmtId="192" fontId="4" fillId="0" borderId="0" xfId="26" applyNumberFormat="1">
      <alignment/>
    </xf>
    <xf numFmtId="0" fontId="4" fillId="0" borderId="6" xfId="26" applyBorder="1" applyAlignment="1">
      <alignment horizontal="left"/>
    </xf>
    <xf numFmtId="0" fontId="4" fillId="0" borderId="6" xfId="26" applyBorder="1">
      <alignment/>
    </xf>
    <xf numFmtId="3" fontId="6" fillId="0" borderId="0" xfId="26" applyNumberFormat="1" applyFont="1" applyBorder="1">
      <alignment/>
    </xf>
    <xf numFmtId="188" fontId="4" fillId="0" borderId="0" xfId="26" applyNumberFormat="1" applyFont="1">
      <alignment/>
    </xf>
    <xf numFmtId="0" fontId="4" fillId="0" borderId="7" xfId="26" applyBorder="1">
      <alignment/>
    </xf>
    <xf numFmtId="0" fontId="4" fillId="0" borderId="8" xfId="26" applyBorder="1">
      <alignment/>
    </xf>
    <xf numFmtId="2" fontId="4" fillId="0" borderId="0" xfId="26" applyNumberFormat="1">
      <alignment/>
    </xf>
    <xf numFmtId="0" fontId="4" fillId="0" borderId="1" xfId="23" applyBorder="1">
      <alignment/>
      <protection/>
    </xf>
    <xf numFmtId="0" fontId="4" fillId="0" borderId="2" xfId="23" applyBorder="1">
      <alignment/>
      <protection/>
    </xf>
    <xf numFmtId="0" fontId="4" fillId="0" borderId="3" xfId="23" applyBorder="1">
      <alignment/>
      <protection/>
    </xf>
    <xf numFmtId="0" fontId="4" fillId="0" borderId="0" xfId="23">
      <alignment/>
      <protection/>
    </xf>
    <xf numFmtId="0" fontId="4" fillId="0" borderId="4" xfId="23" applyBorder="1">
      <alignment/>
      <protection/>
    </xf>
    <xf numFmtId="0" fontId="7" fillId="0" borderId="0" xfId="23" applyFont="1" applyAlignment="1" quotePrefix="1">
      <alignment horizontal="right"/>
      <protection/>
    </xf>
    <xf numFmtId="0" fontId="4" fillId="0" borderId="5" xfId="23" applyBorder="1">
      <alignment/>
      <protection/>
    </xf>
    <xf numFmtId="0" fontId="4" fillId="2" borderId="1" xfId="23" applyFill="1" applyBorder="1">
      <alignment/>
      <protection/>
    </xf>
    <xf numFmtId="0" fontId="4" fillId="2" borderId="2" xfId="23" applyFill="1" applyBorder="1">
      <alignment/>
      <protection/>
    </xf>
    <xf numFmtId="0" fontId="4" fillId="2" borderId="3" xfId="23" applyFill="1" applyBorder="1">
      <alignment/>
      <protection/>
    </xf>
    <xf numFmtId="0" fontId="8" fillId="2" borderId="4" xfId="23" applyFont="1" applyFill="1" applyBorder="1" applyAlignment="1">
      <alignment horizontal="centerContinuous"/>
      <protection/>
    </xf>
    <xf numFmtId="0" fontId="4" fillId="2" borderId="0" xfId="23" applyFill="1" applyAlignment="1">
      <alignment horizontal="centerContinuous"/>
      <protection/>
    </xf>
    <xf numFmtId="0" fontId="9" fillId="2" borderId="0" xfId="23" applyFont="1" applyFill="1" applyAlignment="1">
      <alignment horizontal="centerContinuous"/>
      <protection/>
    </xf>
    <xf numFmtId="0" fontId="9" fillId="2" borderId="5" xfId="23" applyFont="1" applyFill="1" applyBorder="1" applyAlignment="1">
      <alignment horizontal="centerContinuous"/>
      <protection/>
    </xf>
    <xf numFmtId="0" fontId="9" fillId="0" borderId="0" xfId="23" applyFont="1" applyAlignment="1">
      <alignment horizontal="left"/>
      <protection/>
    </xf>
    <xf numFmtId="0" fontId="9" fillId="2" borderId="4" xfId="23" applyFont="1" applyFill="1" applyBorder="1" applyAlignment="1">
      <alignment horizontal="centerContinuous"/>
      <protection/>
    </xf>
    <xf numFmtId="0" fontId="4" fillId="2" borderId="7" xfId="23" applyFill="1" applyBorder="1">
      <alignment/>
      <protection/>
    </xf>
    <xf numFmtId="0" fontId="4" fillId="2" borderId="6" xfId="23" applyFill="1" applyBorder="1">
      <alignment/>
      <protection/>
    </xf>
    <xf numFmtId="0" fontId="4" fillId="2" borderId="8" xfId="23" applyFill="1" applyBorder="1">
      <alignment/>
      <protection/>
    </xf>
    <xf numFmtId="0" fontId="10" fillId="0" borderId="0" xfId="23" applyFont="1" applyAlignment="1">
      <alignment horizontal="centerContinuous"/>
      <protection/>
    </xf>
    <xf numFmtId="0" fontId="4" fillId="0" borderId="0" xfId="23" applyAlignment="1">
      <alignment horizontal="centerContinuous"/>
      <protection/>
    </xf>
    <xf numFmtId="0" fontId="4" fillId="0" borderId="7" xfId="23" applyBorder="1">
      <alignment/>
      <protection/>
    </xf>
    <xf numFmtId="0" fontId="4" fillId="0" borderId="6" xfId="23" applyBorder="1">
      <alignment/>
      <protection/>
    </xf>
    <xf numFmtId="0" fontId="4" fillId="0" borderId="8" xfId="23" applyBorder="1">
      <alignment/>
      <protection/>
    </xf>
    <xf numFmtId="0" fontId="6" fillId="0" borderId="0" xfId="0" applyFont="1" applyAlignment="1">
      <alignment/>
    </xf>
    <xf numFmtId="0" fontId="6" fillId="0" borderId="0" xfId="0" applyFont="1" applyAlignment="1" quotePrefix="1">
      <alignment horizontal="left"/>
    </xf>
    <xf numFmtId="0" fontId="4" fillId="0" borderId="0" xfId="23" applyFont="1" applyAlignment="1" quotePrefix="1">
      <alignment horizontal="right"/>
      <protection/>
    </xf>
    <xf numFmtId="0" fontId="4" fillId="0" borderId="1" xfId="25" applyBorder="1">
      <alignment/>
    </xf>
    <xf numFmtId="0" fontId="4" fillId="0" borderId="2" xfId="25" applyBorder="1">
      <alignment/>
    </xf>
    <xf numFmtId="0" fontId="4" fillId="0" borderId="3" xfId="25" applyBorder="1">
      <alignment/>
    </xf>
    <xf numFmtId="0" fontId="4" fillId="0" borderId="0" xfId="25">
      <alignment/>
    </xf>
    <xf numFmtId="0" fontId="4" fillId="0" borderId="4" xfId="25" applyBorder="1">
      <alignment/>
    </xf>
    <xf numFmtId="0" fontId="4" fillId="0" borderId="0" xfId="25" applyAlignment="1">
      <alignment horizontal="left"/>
    </xf>
    <xf numFmtId="0" fontId="4" fillId="0" borderId="0" xfId="25" applyAlignment="1">
      <alignment horizontal="centerContinuous"/>
    </xf>
    <xf numFmtId="0" fontId="4" fillId="0" borderId="5" xfId="25" applyBorder="1">
      <alignment/>
    </xf>
    <xf numFmtId="0" fontId="4" fillId="0" borderId="0" xfId="25" applyAlignment="1">
      <alignment horizontal="right"/>
    </xf>
    <xf numFmtId="0" fontId="5" fillId="0" borderId="4" xfId="25" applyFont="1" applyBorder="1">
      <alignment/>
    </xf>
    <xf numFmtId="0" fontId="4" fillId="0" borderId="0" xfId="25" applyFont="1" applyAlignment="1">
      <alignment horizontal="left"/>
    </xf>
    <xf numFmtId="0" fontId="4" fillId="0" borderId="0" xfId="25" applyFont="1" applyAlignment="1">
      <alignment horizontal="right"/>
    </xf>
    <xf numFmtId="0" fontId="5" fillId="0" borderId="0" xfId="25" applyFont="1">
      <alignment/>
    </xf>
    <xf numFmtId="3" fontId="5" fillId="0" borderId="0" xfId="25" applyNumberFormat="1" applyFont="1">
      <alignment/>
    </xf>
    <xf numFmtId="188" fontId="4" fillId="0" borderId="0" xfId="25" applyNumberFormat="1" applyFont="1" applyProtection="1">
      <alignment/>
      <protection locked="0"/>
    </xf>
    <xf numFmtId="188" fontId="4" fillId="0" borderId="0" xfId="25" applyNumberFormat="1" applyFont="1">
      <alignment/>
    </xf>
    <xf numFmtId="192" fontId="4" fillId="0" borderId="0" xfId="25" applyNumberFormat="1" applyFont="1">
      <alignment/>
    </xf>
    <xf numFmtId="3" fontId="5" fillId="0" borderId="0" xfId="25" applyNumberFormat="1" applyFont="1" applyProtection="1">
      <alignment/>
      <protection locked="0"/>
    </xf>
    <xf numFmtId="192" fontId="4" fillId="0" borderId="0" xfId="25" applyNumberFormat="1" applyFont="1" applyProtection="1">
      <alignment/>
      <protection locked="0"/>
    </xf>
    <xf numFmtId="0" fontId="5" fillId="0" borderId="0" xfId="25" applyFont="1" applyProtection="1">
      <alignment/>
      <protection locked="0"/>
    </xf>
    <xf numFmtId="3" fontId="5" fillId="0" borderId="0" xfId="25" applyNumberFormat="1" applyFont="1" applyBorder="1" applyProtection="1">
      <alignment/>
      <protection locked="0"/>
    </xf>
    <xf numFmtId="3" fontId="5" fillId="0" borderId="0" xfId="25" applyNumberFormat="1" applyFont="1" applyBorder="1">
      <alignment/>
    </xf>
    <xf numFmtId="3" fontId="6" fillId="0" borderId="0" xfId="25" applyNumberFormat="1" applyFont="1" applyBorder="1">
      <alignment/>
    </xf>
    <xf numFmtId="0" fontId="6" fillId="0" borderId="0" xfId="25" applyFont="1">
      <alignment/>
    </xf>
    <xf numFmtId="0" fontId="5" fillId="0" borderId="0" xfId="25" applyFont="1" applyBorder="1">
      <alignment/>
    </xf>
    <xf numFmtId="188" fontId="6" fillId="0" borderId="0" xfId="25" applyNumberFormat="1" applyFont="1">
      <alignment/>
    </xf>
    <xf numFmtId="0" fontId="4" fillId="0" borderId="7" xfId="25" applyBorder="1">
      <alignment/>
    </xf>
    <xf numFmtId="0" fontId="4" fillId="0" borderId="6" xfId="25" applyBorder="1" applyAlignment="1">
      <alignment horizontal="left"/>
    </xf>
    <xf numFmtId="0" fontId="4" fillId="0" borderId="6" xfId="25" applyBorder="1">
      <alignment/>
    </xf>
    <xf numFmtId="0" fontId="4" fillId="0" borderId="8" xfId="25" applyBorder="1">
      <alignment/>
    </xf>
    <xf numFmtId="0" fontId="4" fillId="0" borderId="0" xfId="25" applyAlignment="1" quotePrefix="1">
      <alignment horizontal="right"/>
    </xf>
    <xf numFmtId="192" fontId="4" fillId="0" borderId="0" xfId="25" applyNumberFormat="1">
      <alignment/>
    </xf>
    <xf numFmtId="0" fontId="4" fillId="0" borderId="1" xfId="27" applyBorder="1">
      <alignment/>
    </xf>
    <xf numFmtId="0" fontId="4" fillId="0" borderId="2" xfId="27" applyBorder="1">
      <alignment/>
    </xf>
    <xf numFmtId="0" fontId="4" fillId="0" borderId="3" xfId="27" applyBorder="1">
      <alignment/>
    </xf>
    <xf numFmtId="0" fontId="4" fillId="0" borderId="0" xfId="27">
      <alignment/>
    </xf>
    <xf numFmtId="0" fontId="4" fillId="0" borderId="4" xfId="27" applyBorder="1">
      <alignment/>
    </xf>
    <xf numFmtId="0" fontId="4" fillId="0" borderId="0" xfId="27" applyAlignment="1">
      <alignment horizontal="centerContinuous"/>
    </xf>
    <xf numFmtId="0" fontId="4" fillId="0" borderId="5" xfId="27" applyBorder="1">
      <alignment/>
    </xf>
    <xf numFmtId="0" fontId="4" fillId="0" borderId="0" xfId="27" applyAlignment="1">
      <alignment horizontal="right"/>
    </xf>
    <xf numFmtId="0" fontId="4" fillId="0" borderId="0" xfId="27" applyAlignment="1">
      <alignment horizontal="left"/>
    </xf>
    <xf numFmtId="0" fontId="4" fillId="0" borderId="6" xfId="27" applyBorder="1" applyAlignment="1">
      <alignment horizontal="left"/>
    </xf>
    <xf numFmtId="0" fontId="4" fillId="0" borderId="7" xfId="27" applyBorder="1">
      <alignment/>
    </xf>
    <xf numFmtId="0" fontId="4" fillId="0" borderId="6" xfId="27" applyBorder="1">
      <alignment/>
    </xf>
    <xf numFmtId="0" fontId="4" fillId="0" borderId="8" xfId="27" applyBorder="1">
      <alignment/>
    </xf>
    <xf numFmtId="2" fontId="4" fillId="0" borderId="0" xfId="27" applyNumberFormat="1">
      <alignment/>
    </xf>
    <xf numFmtId="0" fontId="4" fillId="0" borderId="1" xfId="22" applyBorder="1">
      <alignment/>
    </xf>
    <xf numFmtId="0" fontId="4" fillId="0" borderId="2" xfId="22" applyBorder="1">
      <alignment/>
    </xf>
    <xf numFmtId="0" fontId="4" fillId="0" borderId="3" xfId="22" applyBorder="1">
      <alignment/>
    </xf>
    <xf numFmtId="0" fontId="4" fillId="0" borderId="0" xfId="22">
      <alignment/>
    </xf>
    <xf numFmtId="0" fontId="4" fillId="0" borderId="4" xfId="22" applyBorder="1">
      <alignment/>
    </xf>
    <xf numFmtId="0" fontId="4" fillId="0" borderId="0" xfId="22" applyAlignment="1">
      <alignment horizontal="centerContinuous"/>
    </xf>
    <xf numFmtId="0" fontId="4" fillId="0" borderId="5" xfId="22" applyBorder="1">
      <alignment/>
    </xf>
    <xf numFmtId="0" fontId="4" fillId="0" borderId="0" xfId="22" applyAlignment="1">
      <alignment horizontal="right"/>
    </xf>
    <xf numFmtId="0" fontId="4" fillId="0" borderId="0" xfId="22" applyAlignment="1">
      <alignment horizontal="left"/>
    </xf>
    <xf numFmtId="195" fontId="4" fillId="0" borderId="0" xfId="22" applyNumberFormat="1">
      <alignment/>
    </xf>
    <xf numFmtId="0" fontId="4" fillId="0" borderId="6" xfId="22" applyBorder="1" applyAlignment="1">
      <alignment horizontal="left"/>
    </xf>
    <xf numFmtId="0" fontId="4" fillId="0" borderId="7" xfId="22" applyBorder="1">
      <alignment/>
    </xf>
    <xf numFmtId="0" fontId="4" fillId="0" borderId="6" xfId="22" applyBorder="1">
      <alignment/>
    </xf>
    <xf numFmtId="0" fontId="4" fillId="0" borderId="8" xfId="22" applyBorder="1">
      <alignment/>
    </xf>
    <xf numFmtId="2" fontId="4" fillId="0" borderId="0" xfId="22" applyNumberFormat="1">
      <alignment/>
    </xf>
    <xf numFmtId="0" fontId="4" fillId="0" borderId="1" xfId="21" applyBorder="1">
      <alignment/>
    </xf>
    <xf numFmtId="0" fontId="4" fillId="0" borderId="2" xfId="21" applyBorder="1">
      <alignment/>
    </xf>
    <xf numFmtId="0" fontId="4" fillId="0" borderId="3" xfId="21" applyBorder="1">
      <alignment/>
    </xf>
    <xf numFmtId="0" fontId="4" fillId="0" borderId="0" xfId="21">
      <alignment/>
    </xf>
    <xf numFmtId="0" fontId="4" fillId="0" borderId="4" xfId="21" applyBorder="1">
      <alignment/>
    </xf>
    <xf numFmtId="0" fontId="4" fillId="0" borderId="0" xfId="21" applyAlignment="1">
      <alignment horizontal="centerContinuous"/>
    </xf>
    <xf numFmtId="0" fontId="4" fillId="0" borderId="5" xfId="21" applyBorder="1">
      <alignment/>
    </xf>
    <xf numFmtId="0" fontId="4" fillId="0" borderId="0" xfId="21" applyAlignment="1">
      <alignment horizontal="right"/>
    </xf>
    <xf numFmtId="0" fontId="4" fillId="0" borderId="0" xfId="21" applyAlignment="1">
      <alignment horizontal="left"/>
    </xf>
    <xf numFmtId="0" fontId="4" fillId="0" borderId="6" xfId="21" applyBorder="1" applyAlignment="1">
      <alignment horizontal="left"/>
    </xf>
    <xf numFmtId="0" fontId="4" fillId="0" borderId="7" xfId="21" applyBorder="1">
      <alignment/>
    </xf>
    <xf numFmtId="0" fontId="4" fillId="0" borderId="6" xfId="21" applyBorder="1">
      <alignment/>
    </xf>
    <xf numFmtId="0" fontId="4" fillId="0" borderId="8" xfId="21" applyBorder="1">
      <alignment/>
    </xf>
    <xf numFmtId="2" fontId="4" fillId="0" borderId="0" xfId="21" applyNumberFormat="1">
      <alignment/>
    </xf>
    <xf numFmtId="0" fontId="4" fillId="0" borderId="0" xfId="28">
      <alignment/>
    </xf>
    <xf numFmtId="0" fontId="4" fillId="0" borderId="0" xfId="28" applyAlignment="1">
      <alignment horizontal="left"/>
    </xf>
    <xf numFmtId="189" fontId="5" fillId="0" borderId="0" xfId="28" applyNumberFormat="1" applyFont="1" applyBorder="1">
      <alignment/>
    </xf>
    <xf numFmtId="189" fontId="6" fillId="0" borderId="0" xfId="28" applyNumberFormat="1" applyFont="1" applyBorder="1">
      <alignment/>
    </xf>
    <xf numFmtId="189" fontId="4" fillId="0" borderId="0" xfId="28" applyNumberFormat="1" applyBorder="1">
      <alignment/>
    </xf>
    <xf numFmtId="3" fontId="4" fillId="0" borderId="0" xfId="28" applyNumberFormat="1">
      <alignment/>
    </xf>
    <xf numFmtId="0" fontId="4" fillId="0" borderId="1" xfId="24" applyBorder="1">
      <alignment/>
    </xf>
    <xf numFmtId="0" fontId="4" fillId="0" borderId="2" xfId="24" applyBorder="1">
      <alignment/>
    </xf>
    <xf numFmtId="0" fontId="4" fillId="0" borderId="3" xfId="24" applyBorder="1">
      <alignment/>
    </xf>
    <xf numFmtId="0" fontId="4" fillId="0" borderId="0" xfId="24">
      <alignment/>
    </xf>
    <xf numFmtId="0" fontId="4" fillId="0" borderId="4" xfId="24" applyBorder="1">
      <alignment/>
    </xf>
    <xf numFmtId="0" fontId="4" fillId="0" borderId="0" xfId="24" applyAlignment="1">
      <alignment horizontal="centerContinuous"/>
    </xf>
    <xf numFmtId="0" fontId="4" fillId="0" borderId="5" xfId="24" applyBorder="1">
      <alignment/>
    </xf>
    <xf numFmtId="0" fontId="4" fillId="0" borderId="0" xfId="24" applyAlignment="1">
      <alignment horizontal="right"/>
    </xf>
    <xf numFmtId="0" fontId="6" fillId="0" borderId="0" xfId="24" applyFont="1" applyAlignment="1">
      <alignment horizontal="right"/>
    </xf>
    <xf numFmtId="3" fontId="4" fillId="0" borderId="0" xfId="24" applyNumberFormat="1">
      <alignment/>
    </xf>
    <xf numFmtId="2" fontId="4" fillId="0" borderId="0" xfId="24" applyNumberFormat="1">
      <alignment/>
    </xf>
    <xf numFmtId="196" fontId="4" fillId="0" borderId="0" xfId="24" applyNumberFormat="1">
      <alignment/>
    </xf>
    <xf numFmtId="192" fontId="4" fillId="0" borderId="0" xfId="24" applyNumberFormat="1">
      <alignment/>
    </xf>
    <xf numFmtId="0" fontId="4" fillId="0" borderId="6" xfId="24" applyBorder="1" applyAlignment="1">
      <alignment horizontal="right"/>
    </xf>
    <xf numFmtId="0" fontId="4" fillId="0" borderId="6" xfId="24" applyBorder="1">
      <alignment/>
    </xf>
    <xf numFmtId="0" fontId="6" fillId="0" borderId="0" xfId="24" applyFont="1">
      <alignment/>
    </xf>
    <xf numFmtId="192" fontId="6" fillId="0" borderId="0" xfId="24" applyNumberFormat="1" applyFont="1">
      <alignment/>
    </xf>
    <xf numFmtId="0" fontId="4" fillId="0" borderId="7" xfId="24" applyBorder="1">
      <alignment/>
    </xf>
    <xf numFmtId="0" fontId="4" fillId="0" borderId="8" xfId="24" applyBorder="1">
      <alignment/>
    </xf>
    <xf numFmtId="3" fontId="4" fillId="0" borderId="0" xfId="27" applyNumberFormat="1">
      <alignment/>
    </xf>
    <xf numFmtId="196" fontId="4" fillId="0" borderId="0" xfId="27" applyNumberFormat="1">
      <alignment/>
    </xf>
    <xf numFmtId="188" fontId="4" fillId="0" borderId="0" xfId="27" applyNumberFormat="1">
      <alignment/>
    </xf>
    <xf numFmtId="3" fontId="4" fillId="0" borderId="0" xfId="22" applyNumberFormat="1">
      <alignment/>
    </xf>
    <xf numFmtId="196" fontId="4" fillId="0" borderId="0" xfId="22" applyNumberFormat="1">
      <alignment/>
    </xf>
    <xf numFmtId="3" fontId="4" fillId="0" borderId="0" xfId="21" applyNumberFormat="1">
      <alignment/>
    </xf>
    <xf numFmtId="196" fontId="4" fillId="0" borderId="0" xfId="21" applyNumberFormat="1">
      <alignment/>
    </xf>
    <xf numFmtId="208" fontId="4" fillId="0" borderId="0" xfId="21" applyNumberFormat="1">
      <alignment/>
    </xf>
    <xf numFmtId="3" fontId="4" fillId="0" borderId="0" xfId="25" applyNumberFormat="1">
      <alignment/>
    </xf>
    <xf numFmtId="0" fontId="4" fillId="0" borderId="0" xfId="28" applyFont="1" applyAlignment="1" quotePrefix="1">
      <alignment horizontal="left"/>
    </xf>
    <xf numFmtId="3" fontId="0" fillId="0" borderId="0" xfId="0" applyNumberFormat="1" applyAlignment="1">
      <alignment/>
    </xf>
    <xf numFmtId="4" fontId="4" fillId="0" borderId="0" xfId="27" applyNumberFormat="1">
      <alignment/>
    </xf>
    <xf numFmtId="0" fontId="4" fillId="0" borderId="9" xfId="28" applyBorder="1">
      <alignment/>
    </xf>
    <xf numFmtId="0" fontId="4" fillId="0" borderId="10" xfId="28" applyBorder="1">
      <alignment/>
    </xf>
    <xf numFmtId="0" fontId="4" fillId="0" borderId="11" xfId="28" applyBorder="1">
      <alignment/>
    </xf>
    <xf numFmtId="0" fontId="4" fillId="0" borderId="12" xfId="28" applyBorder="1">
      <alignment/>
    </xf>
    <xf numFmtId="0" fontId="4" fillId="0" borderId="0" xfId="28" applyBorder="1">
      <alignment/>
    </xf>
    <xf numFmtId="0" fontId="4" fillId="0" borderId="0" xfId="28" applyBorder="1" applyAlignment="1">
      <alignment horizontal="centerContinuous"/>
    </xf>
    <xf numFmtId="0" fontId="4" fillId="0" borderId="13" xfId="28" applyBorder="1">
      <alignment/>
    </xf>
    <xf numFmtId="0" fontId="4" fillId="0" borderId="0" xfId="28" applyBorder="1" applyAlignment="1">
      <alignment horizontal="right"/>
    </xf>
    <xf numFmtId="0" fontId="4" fillId="0" borderId="0" xfId="28" applyBorder="1" applyAlignment="1">
      <alignment horizontal="left"/>
    </xf>
    <xf numFmtId="188" fontId="4" fillId="0" borderId="0" xfId="28" applyNumberFormat="1" applyBorder="1">
      <alignment/>
    </xf>
    <xf numFmtId="195" fontId="4" fillId="0" borderId="0" xfId="28" applyNumberFormat="1" applyBorder="1">
      <alignment/>
    </xf>
    <xf numFmtId="188" fontId="4" fillId="0" borderId="0" xfId="26" applyNumberFormat="1" applyBorder="1">
      <alignment/>
    </xf>
    <xf numFmtId="192" fontId="4" fillId="0" borderId="0" xfId="26" applyNumberFormat="1" applyBorder="1">
      <alignment/>
    </xf>
    <xf numFmtId="0" fontId="4" fillId="0" borderId="13" xfId="28" applyBorder="1" applyAlignment="1">
      <alignment horizontal="right"/>
    </xf>
    <xf numFmtId="0" fontId="4" fillId="0" borderId="14" xfId="28" applyBorder="1">
      <alignment/>
    </xf>
    <xf numFmtId="0" fontId="4" fillId="0" borderId="15" xfId="28" applyBorder="1" applyAlignment="1">
      <alignment horizontal="left"/>
    </xf>
    <xf numFmtId="0" fontId="4" fillId="0" borderId="15" xfId="28" applyBorder="1">
      <alignment/>
    </xf>
    <xf numFmtId="3" fontId="6" fillId="0" borderId="0" xfId="25" applyNumberFormat="1" applyFont="1" applyBorder="1">
      <alignment/>
    </xf>
    <xf numFmtId="189" fontId="6" fillId="0" borderId="0" xfId="28" applyNumberFormat="1" applyFont="1" applyBorder="1">
      <alignment/>
    </xf>
    <xf numFmtId="0" fontId="4" fillId="0" borderId="0" xfId="27" applyFont="1" applyAlignment="1">
      <alignment horizontal="right"/>
    </xf>
    <xf numFmtId="3" fontId="6" fillId="0" borderId="0" xfId="26" applyNumberFormat="1" applyFont="1">
      <alignment/>
    </xf>
    <xf numFmtId="3" fontId="6" fillId="0" borderId="0" xfId="26" applyNumberFormat="1" applyFont="1" applyBorder="1">
      <alignment/>
    </xf>
    <xf numFmtId="0" fontId="5" fillId="0" borderId="0" xfId="25" applyFont="1" applyAlignment="1">
      <alignment horizontal="right"/>
    </xf>
    <xf numFmtId="3" fontId="4" fillId="0" borderId="0" xfId="27" applyNumberFormat="1" applyFont="1">
      <alignment/>
    </xf>
    <xf numFmtId="211" fontId="4" fillId="0" borderId="0" xfId="26" applyNumberFormat="1">
      <alignment/>
    </xf>
    <xf numFmtId="0" fontId="4" fillId="0" borderId="0" xfId="25" applyFont="1" applyAlignment="1">
      <alignment horizontal="right"/>
    </xf>
    <xf numFmtId="0" fontId="4" fillId="0" borderId="0" xfId="28" applyFont="1">
      <alignment/>
    </xf>
    <xf numFmtId="0" fontId="11" fillId="0" borderId="0" xfId="25" applyFont="1" applyAlignment="1">
      <alignment horizontal="right"/>
    </xf>
    <xf numFmtId="0" fontId="12" fillId="0" borderId="0" xfId="23" applyFont="1">
      <alignment/>
      <protection/>
    </xf>
    <xf numFmtId="0" fontId="4" fillId="0" borderId="0" xfId="23" applyFont="1">
      <alignment/>
      <protection/>
    </xf>
    <xf numFmtId="0" fontId="4" fillId="0" borderId="0" xfId="24" applyAlignment="1">
      <alignment horizontal="left"/>
    </xf>
    <xf numFmtId="0" fontId="4" fillId="0" borderId="0" xfId="24" applyFont="1" applyAlignment="1">
      <alignment horizontal="left"/>
    </xf>
    <xf numFmtId="3" fontId="4" fillId="0" borderId="0" xfId="24" applyNumberFormat="1" applyFont="1">
      <alignment/>
    </xf>
    <xf numFmtId="3" fontId="6" fillId="0" borderId="0" xfId="24" applyNumberFormat="1" applyFont="1">
      <alignment/>
    </xf>
    <xf numFmtId="3" fontId="13" fillId="0" borderId="0" xfId="24" applyNumberFormat="1" applyFont="1">
      <alignment/>
    </xf>
    <xf numFmtId="0" fontId="4" fillId="0" borderId="5" xfId="24" applyFont="1" applyBorder="1">
      <alignment/>
    </xf>
    <xf numFmtId="0" fontId="4" fillId="0" borderId="0" xfId="24" applyFont="1">
      <alignment/>
    </xf>
    <xf numFmtId="0" fontId="4" fillId="0" borderId="0" xfId="27" applyFont="1">
      <alignment/>
    </xf>
    <xf numFmtId="0" fontId="4" fillId="0" borderId="0" xfId="27" applyNumberFormat="1">
      <alignment/>
    </xf>
    <xf numFmtId="0" fontId="4" fillId="0" borderId="0" xfId="22" applyNumberFormat="1">
      <alignment/>
    </xf>
    <xf numFmtId="211" fontId="4" fillId="0" borderId="0" xfId="25" applyNumberFormat="1" applyFont="1">
      <alignment/>
    </xf>
    <xf numFmtId="0" fontId="4" fillId="0" borderId="0" xfId="21" applyNumberForma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6" fillId="0" borderId="0" xfId="28" applyNumberFormat="1" applyFont="1" applyBorder="1">
      <alignment/>
    </xf>
    <xf numFmtId="3" fontId="6" fillId="0" borderId="0" xfId="0" applyNumberFormat="1" applyFont="1" applyBorder="1" applyAlignment="1">
      <alignment/>
    </xf>
    <xf numFmtId="0" fontId="20" fillId="0" borderId="4" xfId="25" applyFont="1" applyBorder="1">
      <alignment/>
    </xf>
    <xf numFmtId="3" fontId="6" fillId="0" borderId="0" xfId="25" applyNumberFormat="1" applyFont="1">
      <alignment/>
    </xf>
    <xf numFmtId="3" fontId="4" fillId="0" borderId="0" xfId="28" applyNumberFormat="1" applyBorder="1">
      <alignment/>
    </xf>
    <xf numFmtId="218" fontId="4" fillId="0" borderId="0" xfId="28" applyNumberFormat="1" applyBorder="1">
      <alignment/>
    </xf>
    <xf numFmtId="0" fontId="4" fillId="0" borderId="0" xfId="25" applyFont="1">
      <alignment/>
    </xf>
    <xf numFmtId="4" fontId="4" fillId="0" borderId="0" xfId="25" applyNumberFormat="1">
      <alignment/>
    </xf>
    <xf numFmtId="3" fontId="4" fillId="0" borderId="0" xfId="28" applyNumberFormat="1" applyFill="1" applyBorder="1">
      <alignment/>
    </xf>
    <xf numFmtId="188" fontId="4" fillId="0" borderId="0" xfId="26" applyNumberFormat="1" applyFill="1" applyBorder="1">
      <alignment/>
    </xf>
    <xf numFmtId="216" fontId="4" fillId="0" borderId="0" xfId="26" applyNumberFormat="1" applyFill="1" applyBorder="1">
      <alignment/>
    </xf>
    <xf numFmtId="192" fontId="4" fillId="0" borderId="0" xfId="26" applyNumberFormat="1" applyFill="1" applyBorder="1">
      <alignment/>
    </xf>
    <xf numFmtId="214" fontId="4" fillId="0" borderId="0" xfId="26" applyNumberFormat="1" applyFill="1" applyBorder="1">
      <alignment/>
    </xf>
    <xf numFmtId="211" fontId="4" fillId="0" borderId="0" xfId="26" applyNumberFormat="1" applyFill="1" applyBorder="1">
      <alignment/>
    </xf>
    <xf numFmtId="3" fontId="4" fillId="0" borderId="0" xfId="28" applyNumberFormat="1" applyFont="1">
      <alignment/>
    </xf>
    <xf numFmtId="0" fontId="4" fillId="0" borderId="0" xfId="28" applyFont="1" applyAlignment="1">
      <alignment horizontal="right"/>
    </xf>
    <xf numFmtId="0" fontId="4" fillId="0" borderId="12" xfId="28" applyFill="1" applyBorder="1">
      <alignment/>
    </xf>
    <xf numFmtId="0" fontId="4" fillId="0" borderId="0" xfId="28" applyFill="1" applyBorder="1" applyAlignment="1">
      <alignment horizontal="left"/>
    </xf>
    <xf numFmtId="3" fontId="6" fillId="0" borderId="17" xfId="28" applyNumberFormat="1" applyFont="1" applyFill="1" applyBorder="1">
      <alignment/>
    </xf>
    <xf numFmtId="3" fontId="6" fillId="0" borderId="0" xfId="28" applyNumberFormat="1" applyFont="1" applyFill="1" applyBorder="1">
      <alignment/>
    </xf>
    <xf numFmtId="0" fontId="4" fillId="0" borderId="0" xfId="28" applyFill="1" applyBorder="1" applyAlignment="1">
      <alignment horizontal="right"/>
    </xf>
    <xf numFmtId="192" fontId="4" fillId="0" borderId="0" xfId="26" applyNumberFormat="1" applyFont="1" applyFill="1" applyBorder="1">
      <alignment/>
    </xf>
    <xf numFmtId="3" fontId="6" fillId="0" borderId="17" xfId="25" applyNumberFormat="1" applyFont="1" applyFill="1" applyBorder="1">
      <alignment/>
    </xf>
    <xf numFmtId="0" fontId="4" fillId="0" borderId="5" xfId="25" applyFill="1" applyBorder="1">
      <alignment/>
    </xf>
    <xf numFmtId="188" fontId="4" fillId="0" borderId="0" xfId="25" applyNumberFormat="1" applyFont="1" applyFill="1">
      <alignment/>
    </xf>
    <xf numFmtId="188" fontId="4" fillId="0" borderId="0" xfId="26" applyNumberFormat="1" applyFill="1">
      <alignment/>
    </xf>
    <xf numFmtId="211" fontId="4" fillId="0" borderId="0" xfId="26" applyNumberFormat="1" applyFill="1">
      <alignment/>
    </xf>
    <xf numFmtId="192" fontId="4" fillId="0" borderId="0" xfId="26" applyNumberFormat="1" applyFill="1">
      <alignment/>
    </xf>
    <xf numFmtId="3" fontId="4" fillId="0" borderId="0" xfId="25" applyNumberFormat="1" applyFont="1" applyFill="1">
      <alignment/>
    </xf>
    <xf numFmtId="3" fontId="4" fillId="0" borderId="0" xfId="26" applyNumberFormat="1" applyFill="1">
      <alignment/>
    </xf>
    <xf numFmtId="3" fontId="6" fillId="0" borderId="0" xfId="25" applyNumberFormat="1" applyFont="1" applyFill="1" applyBorder="1">
      <alignment/>
    </xf>
    <xf numFmtId="0" fontId="4" fillId="0" borderId="4" xfId="27" applyFill="1" applyBorder="1">
      <alignment/>
    </xf>
    <xf numFmtId="0" fontId="4" fillId="0" borderId="0" xfId="27" applyFill="1" applyAlignment="1">
      <alignment horizontal="right"/>
    </xf>
    <xf numFmtId="196" fontId="4" fillId="0" borderId="0" xfId="27" applyNumberFormat="1" applyFill="1">
      <alignment/>
    </xf>
    <xf numFmtId="0" fontId="4" fillId="0" borderId="5" xfId="27" applyFill="1" applyBorder="1">
      <alignment/>
    </xf>
    <xf numFmtId="0" fontId="4" fillId="0" borderId="0" xfId="27" applyFill="1" applyAlignment="1">
      <alignment horizontal="left"/>
    </xf>
    <xf numFmtId="3" fontId="4" fillId="0" borderId="0" xfId="27" applyNumberFormat="1" applyFill="1">
      <alignment/>
    </xf>
    <xf numFmtId="0" fontId="4" fillId="0" borderId="0" xfId="27" applyNumberFormat="1" applyFill="1">
      <alignment/>
    </xf>
    <xf numFmtId="0" fontId="4" fillId="0" borderId="0" xfId="27" applyNumberFormat="1" applyFont="1" applyFill="1">
      <alignment/>
    </xf>
    <xf numFmtId="0" fontId="4" fillId="0" borderId="4" xfId="21" applyFill="1" applyBorder="1">
      <alignment/>
    </xf>
    <xf numFmtId="0" fontId="4" fillId="0" borderId="0" xfId="21" applyFill="1" applyAlignment="1">
      <alignment horizontal="right"/>
    </xf>
    <xf numFmtId="0" fontId="4" fillId="0" borderId="5" xfId="21" applyFill="1" applyBorder="1">
      <alignment/>
    </xf>
    <xf numFmtId="0" fontId="4" fillId="0" borderId="0" xfId="21" applyFill="1" applyAlignment="1">
      <alignment horizontal="left"/>
    </xf>
    <xf numFmtId="188" fontId="4" fillId="0" borderId="0" xfId="27" applyNumberFormat="1" applyFill="1">
      <alignment/>
    </xf>
    <xf numFmtId="196" fontId="4" fillId="0" borderId="0" xfId="27" applyNumberFormat="1" applyFont="1" applyFill="1" applyAlignment="1">
      <alignment horizontal="right"/>
    </xf>
    <xf numFmtId="0" fontId="4" fillId="0" borderId="4" xfId="22" applyFill="1" applyBorder="1">
      <alignment/>
    </xf>
    <xf numFmtId="0" fontId="4" fillId="0" borderId="0" xfId="22" applyFill="1" applyAlignment="1">
      <alignment horizontal="right"/>
    </xf>
    <xf numFmtId="0" fontId="4" fillId="0" borderId="5" xfId="22" applyFill="1" applyBorder="1">
      <alignment/>
    </xf>
    <xf numFmtId="0" fontId="4" fillId="0" borderId="0" xfId="22" applyFill="1" applyAlignment="1">
      <alignment horizontal="left"/>
    </xf>
    <xf numFmtId="0" fontId="4" fillId="0" borderId="4" xfId="26" applyFill="1" applyBorder="1">
      <alignment/>
    </xf>
    <xf numFmtId="0" fontId="4" fillId="0" borderId="0" xfId="26" applyFill="1" applyAlignment="1">
      <alignment horizontal="right"/>
    </xf>
    <xf numFmtId="0" fontId="4" fillId="0" borderId="5" xfId="26" applyFill="1" applyBorder="1">
      <alignment/>
    </xf>
    <xf numFmtId="0" fontId="4" fillId="0" borderId="0" xfId="26" applyFill="1" applyAlignment="1">
      <alignment horizontal="left"/>
    </xf>
    <xf numFmtId="3" fontId="6" fillId="0" borderId="17" xfId="26" applyNumberFormat="1" applyFont="1" applyFill="1" applyBorder="1">
      <alignment/>
    </xf>
    <xf numFmtId="0" fontId="4" fillId="0" borderId="4" xfId="24" applyFill="1" applyBorder="1">
      <alignment/>
    </xf>
    <xf numFmtId="0" fontId="4" fillId="0" borderId="0" xfId="24" applyFill="1" applyAlignment="1">
      <alignment horizontal="right"/>
    </xf>
    <xf numFmtId="4" fontId="4" fillId="0" borderId="0" xfId="27" applyNumberFormat="1" applyFill="1">
      <alignment/>
    </xf>
    <xf numFmtId="3" fontId="6" fillId="0" borderId="0" xfId="26" applyNumberFormat="1" applyFont="1" applyFill="1" applyBorder="1">
      <alignment/>
    </xf>
    <xf numFmtId="0" fontId="4" fillId="0" borderId="18" xfId="23" applyBorder="1">
      <alignment/>
      <protection/>
    </xf>
    <xf numFmtId="0" fontId="4" fillId="0" borderId="19" xfId="23" applyBorder="1">
      <alignment/>
      <protection/>
    </xf>
    <xf numFmtId="0" fontId="4" fillId="0" borderId="20" xfId="23" applyBorder="1">
      <alignment/>
      <protection/>
    </xf>
    <xf numFmtId="222" fontId="6" fillId="0" borderId="0" xfId="28" applyNumberFormat="1" applyFont="1" applyFill="1" applyBorder="1">
      <alignment/>
    </xf>
    <xf numFmtId="196" fontId="6" fillId="0" borderId="0" xfId="26" applyNumberFormat="1" applyFont="1" applyFill="1" applyBorder="1">
      <alignment/>
    </xf>
    <xf numFmtId="196" fontId="6" fillId="0" borderId="0" xfId="28" applyNumberFormat="1" applyFont="1" applyFill="1" applyBorder="1">
      <alignment/>
    </xf>
    <xf numFmtId="3" fontId="6" fillId="0" borderId="0" xfId="25" applyNumberFormat="1" applyFont="1" applyFill="1">
      <alignment/>
    </xf>
    <xf numFmtId="3" fontId="6" fillId="0" borderId="0" xfId="26" applyNumberFormat="1" applyFont="1" applyFill="1">
      <alignment/>
    </xf>
    <xf numFmtId="0" fontId="5" fillId="0" borderId="4" xfId="25" applyFont="1" applyBorder="1">
      <alignment/>
    </xf>
    <xf numFmtId="0" fontId="4" fillId="0" borderId="0" xfId="26" applyFont="1" applyAlignment="1">
      <alignment horizontal="left"/>
    </xf>
    <xf numFmtId="0" fontId="6" fillId="0" borderId="0" xfId="26" applyNumberFormat="1" applyFont="1" applyFill="1">
      <alignment/>
    </xf>
    <xf numFmtId="0" fontId="4" fillId="0" borderId="0" xfId="0" applyFont="1" applyAlignment="1">
      <alignment/>
    </xf>
    <xf numFmtId="0" fontId="4" fillId="0" borderId="0" xfId="26" applyAlignment="1">
      <alignment horizontal="center"/>
    </xf>
    <xf numFmtId="0" fontId="4" fillId="0" borderId="0" xfId="25" applyAlignment="1">
      <alignment horizontal="center"/>
    </xf>
    <xf numFmtId="0" fontId="4" fillId="0" borderId="0" xfId="27" applyAlignment="1">
      <alignment horizontal="center"/>
    </xf>
    <xf numFmtId="0" fontId="4" fillId="0" borderId="0" xfId="22" applyAlignment="1">
      <alignment horizontal="center"/>
    </xf>
    <xf numFmtId="0" fontId="4" fillId="0" borderId="0" xfId="21" applyAlignment="1">
      <alignment horizontal="center"/>
    </xf>
    <xf numFmtId="0" fontId="4" fillId="0" borderId="0" xfId="28" applyBorder="1" applyAlignment="1">
      <alignment horizontal="center"/>
    </xf>
    <xf numFmtId="0" fontId="4" fillId="0" borderId="0" xfId="24" applyAlignment="1">
      <alignment horizontal="center"/>
    </xf>
    <xf numFmtId="0" fontId="4" fillId="0" borderId="0" xfId="24" applyFont="1" applyAlignment="1">
      <alignment horizontal="right"/>
    </xf>
    <xf numFmtId="0" fontId="4" fillId="0" borderId="0" xfId="24" applyFont="1" applyAlignment="1" quotePrefix="1">
      <alignment horizontal="center"/>
    </xf>
    <xf numFmtId="0" fontId="4" fillId="0" borderId="4" xfId="24" applyBorder="1" applyAlignment="1">
      <alignment/>
    </xf>
    <xf numFmtId="0" fontId="4" fillId="0" borderId="0" xfId="24" applyAlignment="1">
      <alignment/>
    </xf>
    <xf numFmtId="0" fontId="4" fillId="0" borderId="2" xfId="24" applyBorder="1" applyAlignment="1">
      <alignment/>
    </xf>
    <xf numFmtId="0" fontId="4" fillId="0" borderId="5" xfId="24" applyBorder="1" applyAlignment="1">
      <alignment/>
    </xf>
    <xf numFmtId="0" fontId="4" fillId="0" borderId="12" xfId="28" applyBorder="1" applyAlignment="1">
      <alignment/>
    </xf>
    <xf numFmtId="0" fontId="4" fillId="0" borderId="0" xfId="28" applyBorder="1" applyAlignment="1">
      <alignment/>
    </xf>
    <xf numFmtId="0" fontId="4" fillId="0" borderId="0" xfId="28" applyAlignment="1">
      <alignment/>
    </xf>
    <xf numFmtId="0" fontId="4" fillId="0" borderId="13" xfId="28" applyBorder="1" applyAlignment="1">
      <alignment/>
    </xf>
    <xf numFmtId="0" fontId="4" fillId="0" borderId="4" xfId="21" applyBorder="1" applyAlignment="1">
      <alignment/>
    </xf>
    <xf numFmtId="0" fontId="4" fillId="0" borderId="0" xfId="21" applyAlignment="1">
      <alignment/>
    </xf>
    <xf numFmtId="0" fontId="4" fillId="0" borderId="5" xfId="21" applyBorder="1" applyAlignment="1">
      <alignment/>
    </xf>
    <xf numFmtId="0" fontId="4" fillId="0" borderId="4" xfId="22" applyBorder="1" applyAlignment="1">
      <alignment/>
    </xf>
    <xf numFmtId="0" fontId="4" fillId="0" borderId="0" xfId="22" applyAlignment="1">
      <alignment/>
    </xf>
    <xf numFmtId="0" fontId="4" fillId="0" borderId="5" xfId="22" applyBorder="1" applyAlignment="1">
      <alignment/>
    </xf>
    <xf numFmtId="0" fontId="4" fillId="0" borderId="4" xfId="27" applyBorder="1" applyAlignment="1">
      <alignment/>
    </xf>
    <xf numFmtId="0" fontId="4" fillId="0" borderId="0" xfId="27" applyAlignment="1">
      <alignment/>
    </xf>
    <xf numFmtId="0" fontId="4" fillId="0" borderId="5" xfId="27" applyBorder="1" applyAlignment="1">
      <alignment/>
    </xf>
    <xf numFmtId="0" fontId="4" fillId="0" borderId="4" xfId="25" applyBorder="1" applyAlignment="1">
      <alignment/>
    </xf>
    <xf numFmtId="0" fontId="4" fillId="0" borderId="0" xfId="25" applyAlignment="1">
      <alignment/>
    </xf>
    <xf numFmtId="0" fontId="4" fillId="0" borderId="5" xfId="25" applyBorder="1" applyAlignment="1">
      <alignment/>
    </xf>
    <xf numFmtId="0" fontId="4" fillId="0" borderId="4" xfId="26" applyBorder="1" applyAlignment="1">
      <alignment/>
    </xf>
    <xf numFmtId="0" fontId="4" fillId="0" borderId="0" xfId="26" applyFont="1" applyAlignment="1">
      <alignment/>
    </xf>
    <xf numFmtId="0" fontId="4" fillId="0" borderId="0" xfId="26" applyAlignment="1">
      <alignment/>
    </xf>
    <xf numFmtId="0" fontId="4" fillId="0" borderId="5" xfId="26" applyBorder="1" applyAlignment="1">
      <alignment/>
    </xf>
    <xf numFmtId="3" fontId="4" fillId="0" borderId="0" xfId="27" applyNumberFormat="1" applyAlignment="1">
      <alignment/>
    </xf>
    <xf numFmtId="196" fontId="4" fillId="0" borderId="0" xfId="27" applyNumberFormat="1" applyAlignment="1">
      <alignment/>
    </xf>
    <xf numFmtId="0" fontId="4" fillId="0" borderId="6" xfId="24" applyBorder="1" applyAlignment="1">
      <alignment/>
    </xf>
    <xf numFmtId="3" fontId="6" fillId="0" borderId="12" xfId="25" applyNumberFormat="1" applyFont="1" applyFill="1" applyBorder="1">
      <alignment/>
    </xf>
    <xf numFmtId="3" fontId="6" fillId="0" borderId="13" xfId="25" applyNumberFormat="1" applyFont="1" applyFill="1" applyBorder="1">
      <alignment/>
    </xf>
    <xf numFmtId="3" fontId="6" fillId="0" borderId="12" xfId="26" applyNumberFormat="1" applyFont="1" applyFill="1" applyBorder="1">
      <alignment/>
    </xf>
    <xf numFmtId="3" fontId="6" fillId="0" borderId="13" xfId="26" applyNumberFormat="1" applyFont="1" applyFill="1" applyBorder="1">
      <alignment/>
    </xf>
    <xf numFmtId="3" fontId="6" fillId="0" borderId="17" xfId="26" applyNumberFormat="1" applyFont="1" applyBorder="1">
      <alignment/>
    </xf>
    <xf numFmtId="223" fontId="6" fillId="0" borderId="0" xfId="28" applyNumberFormat="1" applyFont="1" applyFill="1" applyBorder="1">
      <alignment/>
    </xf>
    <xf numFmtId="0" fontId="6" fillId="0" borderId="0" xfId="26" applyFont="1" applyAlignment="1">
      <alignment horizontal="left"/>
    </xf>
    <xf numFmtId="0" fontId="6" fillId="0" borderId="0" xfId="25" applyFont="1" applyAlignment="1">
      <alignment horizontal="left"/>
    </xf>
    <xf numFmtId="0" fontId="6" fillId="0" borderId="0" xfId="27" applyFont="1" applyAlignment="1">
      <alignment horizontal="left"/>
    </xf>
    <xf numFmtId="0" fontId="5" fillId="0" borderId="0" xfId="22" applyFont="1" applyAlignment="1">
      <alignment horizontal="left"/>
    </xf>
    <xf numFmtId="0" fontId="6" fillId="0" borderId="0" xfId="21" applyFont="1" applyAlignment="1">
      <alignment horizontal="left"/>
    </xf>
    <xf numFmtId="0" fontId="6" fillId="0" borderId="0" xfId="28" applyFont="1" applyBorder="1" applyAlignment="1">
      <alignment horizontal="left"/>
    </xf>
    <xf numFmtId="0" fontId="6" fillId="0" borderId="0" xfId="24" applyFont="1" applyAlignment="1">
      <alignment horizontal="left"/>
    </xf>
    <xf numFmtId="0" fontId="4" fillId="3" borderId="2" xfId="28" applyFill="1" applyBorder="1">
      <alignment/>
    </xf>
    <xf numFmtId="0" fontId="4" fillId="3" borderId="0" xfId="28" applyFill="1" applyBorder="1" applyAlignment="1">
      <alignment/>
    </xf>
    <xf numFmtId="0" fontId="4" fillId="3" borderId="0" xfId="28" applyFill="1" applyBorder="1">
      <alignment/>
    </xf>
    <xf numFmtId="0" fontId="4" fillId="3" borderId="0" xfId="28" applyFill="1">
      <alignment/>
    </xf>
    <xf numFmtId="196" fontId="4" fillId="3" borderId="0" xfId="28" applyNumberFormat="1" applyFill="1" applyAlignment="1">
      <alignment horizontal="left"/>
    </xf>
    <xf numFmtId="3" fontId="4" fillId="3" borderId="0" xfId="28" applyNumberFormat="1" applyFill="1">
      <alignment/>
    </xf>
    <xf numFmtId="0" fontId="4" fillId="3" borderId="0" xfId="28" applyFill="1" applyAlignment="1">
      <alignment horizontal="right"/>
    </xf>
    <xf numFmtId="0" fontId="4" fillId="3" borderId="12" xfId="28" applyFill="1" applyBorder="1">
      <alignment/>
    </xf>
    <xf numFmtId="0" fontId="0" fillId="3" borderId="0" xfId="0" applyFill="1" applyAlignment="1">
      <alignment/>
    </xf>
    <xf numFmtId="0" fontId="4" fillId="0" borderId="0" xfId="28" applyFont="1" applyBorder="1" applyAlignment="1">
      <alignment horizontal="right"/>
    </xf>
    <xf numFmtId="189" fontId="4" fillId="0" borderId="0" xfId="28" applyNumberFormat="1" applyFont="1" applyBorder="1">
      <alignment/>
    </xf>
    <xf numFmtId="188" fontId="4" fillId="0" borderId="0" xfId="26" applyNumberFormat="1" applyFont="1" applyBorder="1">
      <alignment/>
    </xf>
    <xf numFmtId="0" fontId="4" fillId="0" borderId="0" xfId="28" applyFont="1" applyBorder="1">
      <alignment/>
    </xf>
    <xf numFmtId="3" fontId="4" fillId="0" borderId="0" xfId="28" applyNumberFormat="1" applyFont="1">
      <alignment/>
    </xf>
    <xf numFmtId="0" fontId="4" fillId="0" borderId="0" xfId="28" applyFont="1">
      <alignment/>
    </xf>
    <xf numFmtId="0" fontId="4" fillId="3" borderId="0" xfId="27" applyFill="1" applyAlignment="1">
      <alignment horizontal="right"/>
    </xf>
    <xf numFmtId="0" fontId="4" fillId="3" borderId="0" xfId="27" applyFill="1" applyAlignment="1">
      <alignment horizontal="left"/>
    </xf>
    <xf numFmtId="208" fontId="4" fillId="0" borderId="0" xfId="28" applyNumberFormat="1">
      <alignment/>
    </xf>
    <xf numFmtId="0" fontId="4" fillId="0" borderId="0" xfId="27" applyNumberFormat="1" applyFont="1" applyFill="1" applyAlignment="1">
      <alignment horizontal="center"/>
    </xf>
    <xf numFmtId="3" fontId="21" fillId="0" borderId="0" xfId="28" applyNumberFormat="1" applyFont="1">
      <alignment/>
    </xf>
    <xf numFmtId="192" fontId="4" fillId="0" borderId="0" xfId="28" applyNumberFormat="1">
      <alignment/>
    </xf>
    <xf numFmtId="192" fontId="4" fillId="0" borderId="0" xfId="28" applyNumberFormat="1" applyFont="1" applyBorder="1">
      <alignment/>
    </xf>
    <xf numFmtId="192" fontId="4" fillId="0" borderId="0" xfId="26" applyNumberFormat="1" applyFont="1" applyBorder="1">
      <alignment/>
    </xf>
    <xf numFmtId="192" fontId="4" fillId="0" borderId="0" xfId="28" applyNumberFormat="1" applyFont="1">
      <alignment/>
    </xf>
    <xf numFmtId="188" fontId="22" fillId="0" borderId="0" xfId="26" applyNumberFormat="1" applyFont="1" applyFill="1">
      <alignment/>
    </xf>
    <xf numFmtId="0" fontId="4" fillId="0" borderId="0" xfId="27" applyNumberFormat="1" applyFont="1" applyFill="1" applyAlignment="1">
      <alignment horizontal="right"/>
    </xf>
    <xf numFmtId="192" fontId="4" fillId="0" borderId="0" xfId="24" applyNumberFormat="1" applyAlignment="1">
      <alignment horizontal="right"/>
    </xf>
    <xf numFmtId="196" fontId="4" fillId="0" borderId="0" xfId="27" applyNumberFormat="1" applyAlignment="1">
      <alignment horizontal="right"/>
    </xf>
    <xf numFmtId="196" fontId="4" fillId="0" borderId="0" xfId="27" applyNumberFormat="1" applyFill="1" applyAlignment="1">
      <alignment horizontal="right"/>
    </xf>
    <xf numFmtId="192" fontId="6" fillId="0" borderId="0" xfId="24" applyNumberFormat="1" applyFont="1" applyAlignment="1">
      <alignment horizontal="right"/>
    </xf>
    <xf numFmtId="3" fontId="22" fillId="0" borderId="0" xfId="27" applyNumberFormat="1" applyFont="1" applyFill="1">
      <alignment/>
    </xf>
    <xf numFmtId="188" fontId="22" fillId="0" borderId="0" xfId="26" applyNumberFormat="1" applyFont="1" applyFill="1" applyBorder="1">
      <alignment/>
    </xf>
    <xf numFmtId="192" fontId="6" fillId="0" borderId="0" xfId="26" applyNumberFormat="1" applyFont="1">
      <alignment/>
    </xf>
    <xf numFmtId="192" fontId="6" fillId="0" borderId="0" xfId="25" applyNumberFormat="1" applyFont="1">
      <alignment/>
    </xf>
    <xf numFmtId="195" fontId="6" fillId="0" borderId="0" xfId="28" applyNumberFormat="1" applyFont="1" applyBorder="1">
      <alignment/>
    </xf>
    <xf numFmtId="0" fontId="4" fillId="0" borderId="16" xfId="28" applyBorder="1">
      <alignment/>
    </xf>
    <xf numFmtId="195" fontId="4" fillId="0" borderId="0" xfId="28" applyNumberFormat="1" applyFont="1" applyBorder="1">
      <alignment/>
    </xf>
    <xf numFmtId="196" fontId="21" fillId="0" borderId="0" xfId="28" applyNumberFormat="1" applyFont="1">
      <alignment/>
    </xf>
    <xf numFmtId="3" fontId="4" fillId="0" borderId="0" xfId="27" applyNumberFormat="1" applyFont="1" applyFill="1">
      <alignment/>
    </xf>
    <xf numFmtId="1" fontId="4" fillId="0" borderId="0" xfId="27" applyNumberFormat="1" applyFill="1">
      <alignment/>
    </xf>
    <xf numFmtId="192" fontId="4" fillId="0" borderId="0" xfId="27" applyNumberFormat="1" applyFill="1">
      <alignment/>
    </xf>
    <xf numFmtId="2" fontId="4" fillId="0" borderId="0" xfId="27" applyNumberFormat="1" applyFill="1">
      <alignment/>
    </xf>
    <xf numFmtId="1" fontId="4" fillId="0" borderId="0" xfId="28" applyNumberFormat="1">
      <alignment/>
    </xf>
    <xf numFmtId="1" fontId="4" fillId="0" borderId="0" xfId="27" applyNumberFormat="1">
      <alignment/>
    </xf>
    <xf numFmtId="1" fontId="4" fillId="0" borderId="0" xfId="21" applyNumberFormat="1">
      <alignment/>
    </xf>
    <xf numFmtId="1" fontId="4" fillId="0" borderId="0" xfId="24" applyNumberFormat="1">
      <alignment/>
    </xf>
    <xf numFmtId="1" fontId="4" fillId="0" borderId="0" xfId="26" applyNumberFormat="1">
      <alignment/>
    </xf>
    <xf numFmtId="1" fontId="4" fillId="0" borderId="0" xfId="25" applyNumberFormat="1">
      <alignment/>
    </xf>
    <xf numFmtId="1" fontId="0" fillId="0" borderId="0" xfId="0" applyNumberFormat="1" applyAlignment="1">
      <alignment/>
    </xf>
    <xf numFmtId="211" fontId="4" fillId="0" borderId="0" xfId="26" applyNumberFormat="1" applyFont="1" applyFill="1">
      <alignment/>
    </xf>
    <xf numFmtId="188" fontId="23" fillId="0" borderId="0" xfId="26" applyNumberFormat="1" applyFont="1" applyFill="1">
      <alignment/>
    </xf>
    <xf numFmtId="196" fontId="4" fillId="0" borderId="0" xfId="27" applyNumberFormat="1" applyFont="1" applyFill="1">
      <alignment/>
    </xf>
    <xf numFmtId="211" fontId="4" fillId="0" borderId="0" xfId="26" applyNumberFormat="1" applyFont="1" applyFill="1" applyBorder="1">
      <alignment/>
    </xf>
    <xf numFmtId="188" fontId="4" fillId="0" borderId="0" xfId="26" applyNumberFormat="1" applyFont="1" applyFill="1" applyBorder="1">
      <alignment/>
    </xf>
    <xf numFmtId="188" fontId="29" fillId="0" borderId="0" xfId="26" applyNumberFormat="1" applyFont="1" applyFill="1" applyBorder="1">
      <alignment/>
    </xf>
    <xf numFmtId="3" fontId="4" fillId="0" borderId="0" xfId="25" applyNumberFormat="1" applyFont="1" applyFill="1" applyBorder="1">
      <alignment/>
    </xf>
    <xf numFmtId="3" fontId="4" fillId="0" borderId="0" xfId="26" applyNumberFormat="1" applyFont="1" applyFill="1" applyBorder="1">
      <alignment/>
    </xf>
    <xf numFmtId="3" fontId="6" fillId="0" borderId="21" xfId="26" applyNumberFormat="1" applyFont="1" applyFill="1" applyBorder="1">
      <alignment/>
    </xf>
    <xf numFmtId="3" fontId="4" fillId="0" borderId="0" xfId="28" applyNumberFormat="1" applyFont="1" applyBorder="1">
      <alignment/>
    </xf>
    <xf numFmtId="0" fontId="29" fillId="0" borderId="0" xfId="27" applyNumberFormat="1" applyFont="1" applyFill="1">
      <alignment/>
    </xf>
    <xf numFmtId="0" fontId="4" fillId="0" borderId="0" xfId="26" applyFont="1" applyAlignment="1">
      <alignment horizontal="right"/>
    </xf>
    <xf numFmtId="188" fontId="29" fillId="0" borderId="0" xfId="26" applyNumberFormat="1" applyFont="1" applyFill="1">
      <alignment/>
    </xf>
    <xf numFmtId="3" fontId="29" fillId="0" borderId="0" xfId="27" applyNumberFormat="1" applyFont="1" applyFill="1">
      <alignment/>
    </xf>
    <xf numFmtId="196" fontId="29" fillId="0" borderId="0" xfId="27" applyNumberFormat="1" applyFont="1" applyFill="1">
      <alignment/>
    </xf>
    <xf numFmtId="196" fontId="4" fillId="0" borderId="0" xfId="27" applyNumberFormat="1" applyFont="1" applyFill="1">
      <alignment/>
    </xf>
    <xf numFmtId="17" fontId="6" fillId="0" borderId="0" xfId="0" applyNumberFormat="1" applyFont="1" applyAlignment="1">
      <alignment horizontal="left"/>
    </xf>
    <xf numFmtId="1" fontId="6" fillId="0" borderId="0" xfId="26" applyNumberFormat="1" applyFont="1" applyFill="1" applyBorder="1">
      <alignment/>
    </xf>
    <xf numFmtId="3" fontId="22" fillId="0" borderId="0" xfId="25" applyNumberFormat="1" applyFont="1" applyBorder="1">
      <alignment/>
    </xf>
    <xf numFmtId="3" fontId="5" fillId="0" borderId="17" xfId="25" applyNumberFormat="1" applyFont="1" applyBorder="1">
      <alignment/>
    </xf>
    <xf numFmtId="3" fontId="6" fillId="0" borderId="21" xfId="28" applyNumberFormat="1" applyFont="1" applyFill="1" applyBorder="1">
      <alignment/>
    </xf>
    <xf numFmtId="3" fontId="6" fillId="0" borderId="22" xfId="28" applyNumberFormat="1" applyFont="1" applyFill="1" applyBorder="1">
      <alignment/>
    </xf>
    <xf numFmtId="196" fontId="22" fillId="0" borderId="0" xfId="28" applyNumberFormat="1" applyFont="1">
      <alignment/>
    </xf>
    <xf numFmtId="0" fontId="4" fillId="0" borderId="0" xfId="26" applyFont="1" applyFill="1" applyAlignment="1">
      <alignment horizontal="right"/>
    </xf>
    <xf numFmtId="196" fontId="4" fillId="3" borderId="0" xfId="28" applyNumberFormat="1" applyFont="1" applyFill="1" applyAlignment="1">
      <alignment horizontal="left"/>
    </xf>
    <xf numFmtId="0" fontId="6" fillId="0" borderId="0" xfId="28" applyFont="1" applyBorder="1">
      <alignment/>
    </xf>
    <xf numFmtId="225" fontId="6" fillId="0" borderId="0" xfId="15" applyNumberFormat="1" applyFont="1" applyBorder="1" applyAlignment="1">
      <alignment horizontal="right"/>
    </xf>
    <xf numFmtId="3" fontId="4" fillId="0" borderId="0" xfId="28" applyNumberFormat="1" applyFont="1" applyFill="1" applyBorder="1">
      <alignment/>
    </xf>
    <xf numFmtId="0" fontId="32" fillId="0" borderId="0" xfId="26" applyFont="1" applyAlignment="1">
      <alignment horizontal="right"/>
    </xf>
    <xf numFmtId="3" fontId="4" fillId="0" borderId="13" xfId="26" applyNumberFormat="1" applyFont="1" applyFill="1" applyBorder="1">
      <alignment/>
    </xf>
    <xf numFmtId="3" fontId="6" fillId="0" borderId="17" xfId="28" applyNumberFormat="1" applyFont="1" applyBorder="1">
      <alignment/>
    </xf>
    <xf numFmtId="0" fontId="6" fillId="0" borderId="17" xfId="28" applyFont="1" applyBorder="1">
      <alignment/>
    </xf>
    <xf numFmtId="225" fontId="4" fillId="0" borderId="0" xfId="15" applyNumberFormat="1" applyFont="1" applyBorder="1" applyAlignment="1">
      <alignment horizontal="right"/>
    </xf>
    <xf numFmtId="3" fontId="6" fillId="0" borderId="21" xfId="25" applyNumberFormat="1" applyFont="1" applyFill="1" applyBorder="1">
      <alignment/>
    </xf>
    <xf numFmtId="3" fontId="6" fillId="0" borderId="23" xfId="25" applyNumberFormat="1" applyFont="1" applyFill="1" applyBorder="1">
      <alignment/>
    </xf>
    <xf numFmtId="196" fontId="5" fillId="0" borderId="17" xfId="28" applyNumberFormat="1" applyFont="1" applyBorder="1">
      <alignment/>
    </xf>
    <xf numFmtId="0" fontId="4" fillId="0" borderId="0" xfId="23" applyFont="1" applyAlignment="1">
      <alignment horizontal="right"/>
      <protection/>
    </xf>
    <xf numFmtId="0" fontId="4" fillId="0" borderId="0" xfId="23" applyFont="1" applyAlignment="1" quotePrefix="1">
      <alignment horizontal="left"/>
      <protection/>
    </xf>
    <xf numFmtId="0" fontId="6" fillId="0" borderId="23" xfId="28" applyFont="1" applyBorder="1">
      <alignment/>
    </xf>
    <xf numFmtId="0" fontId="6" fillId="0" borderId="0" xfId="28" applyFont="1">
      <alignment/>
    </xf>
    <xf numFmtId="0" fontId="6" fillId="0" borderId="0" xfId="25" applyNumberFormat="1" applyFont="1" applyFill="1" applyBorder="1">
      <alignment/>
    </xf>
    <xf numFmtId="3" fontId="6" fillId="0" borderId="0" xfId="28" applyNumberFormat="1" applyFont="1">
      <alignment/>
    </xf>
    <xf numFmtId="3" fontId="4" fillId="0" borderId="0" xfId="28" applyNumberFormat="1" applyFont="1" applyBorder="1">
      <alignment/>
    </xf>
    <xf numFmtId="0" fontId="4" fillId="0" borderId="0" xfId="26" applyBorder="1">
      <alignment/>
    </xf>
    <xf numFmtId="188" fontId="22" fillId="0" borderId="0" xfId="26" applyNumberFormat="1" applyFont="1" applyFill="1">
      <alignment/>
    </xf>
    <xf numFmtId="227" fontId="4" fillId="0" borderId="0" xfId="29" applyNumberFormat="1" applyAlignment="1">
      <alignment/>
    </xf>
    <xf numFmtId="3" fontId="6" fillId="0" borderId="17" xfId="26" applyNumberFormat="1" applyFont="1" applyFill="1" applyBorder="1">
      <alignment/>
    </xf>
    <xf numFmtId="3" fontId="6" fillId="0" borderId="23" xfId="26" applyNumberFormat="1" applyFont="1" applyFill="1" applyBorder="1">
      <alignment/>
    </xf>
    <xf numFmtId="3" fontId="6" fillId="0" borderId="17" xfId="25" applyNumberFormat="1" applyFont="1" applyFill="1" applyBorder="1">
      <alignment/>
    </xf>
    <xf numFmtId="3" fontId="6" fillId="0" borderId="0" xfId="26" applyNumberFormat="1" applyFont="1" applyFill="1">
      <alignment/>
    </xf>
    <xf numFmtId="0" fontId="6" fillId="0" borderId="22" xfId="28" applyFont="1" applyBorder="1">
      <alignment/>
    </xf>
    <xf numFmtId="192" fontId="6" fillId="0" borderId="0" xfId="26" applyNumberFormat="1" applyFont="1" applyFill="1">
      <alignment/>
    </xf>
    <xf numFmtId="3" fontId="6" fillId="0" borderId="0" xfId="25" applyNumberFormat="1" applyFont="1" applyFill="1">
      <alignment/>
    </xf>
    <xf numFmtId="3" fontId="4" fillId="0" borderId="0" xfId="26" applyNumberFormat="1" applyFill="1" applyBorder="1">
      <alignment/>
    </xf>
    <xf numFmtId="1" fontId="22" fillId="0" borderId="0" xfId="24" applyNumberFormat="1" applyFont="1">
      <alignment/>
    </xf>
    <xf numFmtId="1" fontId="22" fillId="0" borderId="0" xfId="21" applyNumberFormat="1" applyFont="1">
      <alignment/>
    </xf>
    <xf numFmtId="2" fontId="22" fillId="0" borderId="0" xfId="22" applyNumberFormat="1" applyFont="1">
      <alignment/>
    </xf>
    <xf numFmtId="0" fontId="22" fillId="0" borderId="0" xfId="27" applyFont="1">
      <alignment/>
    </xf>
    <xf numFmtId="218" fontId="6" fillId="0" borderId="0" xfId="25" applyNumberFormat="1" applyFont="1">
      <alignment/>
    </xf>
    <xf numFmtId="218" fontId="4" fillId="0" borderId="0" xfId="26" applyNumberFormat="1" applyFill="1" applyBorder="1">
      <alignment/>
    </xf>
    <xf numFmtId="3" fontId="6" fillId="0" borderId="17" xfId="28" applyNumberFormat="1" applyFont="1" applyFill="1" applyBorder="1">
      <alignment/>
    </xf>
    <xf numFmtId="3" fontId="6" fillId="0" borderId="23" xfId="28" applyNumberFormat="1" applyFont="1" applyFill="1" applyBorder="1">
      <alignment/>
    </xf>
    <xf numFmtId="196" fontId="4" fillId="0" borderId="0" xfId="27" applyNumberFormat="1" applyFont="1">
      <alignment/>
    </xf>
    <xf numFmtId="192" fontId="6" fillId="0" borderId="0" xfId="26" applyNumberFormat="1" applyFont="1" applyFill="1" applyBorder="1">
      <alignment/>
    </xf>
    <xf numFmtId="0" fontId="4" fillId="0" borderId="15" xfId="27" applyBorder="1">
      <alignment/>
    </xf>
    <xf numFmtId="0" fontId="4" fillId="0" borderId="15" xfId="27" applyBorder="1" applyAlignment="1">
      <alignment/>
    </xf>
    <xf numFmtId="3" fontId="6" fillId="0" borderId="22" xfId="26" applyNumberFormat="1" applyFont="1" applyFill="1" applyBorder="1">
      <alignment/>
    </xf>
    <xf numFmtId="189" fontId="6" fillId="0" borderId="0" xfId="26" applyNumberFormat="1" applyFont="1" applyFill="1" applyBorder="1">
      <alignment/>
    </xf>
    <xf numFmtId="0" fontId="4" fillId="0" borderId="0" xfId="24" applyFont="1" applyFill="1" applyAlignment="1">
      <alignment horizontal="right"/>
    </xf>
    <xf numFmtId="0" fontId="4" fillId="0" borderId="0" xfId="28" applyFont="1" applyFill="1" applyAlignment="1">
      <alignment horizontal="right"/>
    </xf>
    <xf numFmtId="0" fontId="4" fillId="0" borderId="0" xfId="28" applyFont="1" applyFill="1" applyBorder="1" applyAlignment="1">
      <alignment horizontal="right"/>
    </xf>
    <xf numFmtId="0" fontId="32" fillId="0" borderId="0" xfId="27" applyFont="1">
      <alignment/>
    </xf>
    <xf numFmtId="196" fontId="32" fillId="0" borderId="0" xfId="27" applyNumberFormat="1" applyFont="1" applyFill="1">
      <alignment/>
    </xf>
    <xf numFmtId="196" fontId="32" fillId="0" borderId="0" xfId="27" applyNumberFormat="1" applyFont="1">
      <alignment/>
    </xf>
    <xf numFmtId="0" fontId="32" fillId="0" borderId="0" xfId="27" applyNumberFormat="1" applyFont="1" applyFill="1" applyAlignment="1">
      <alignment horizontal="right"/>
    </xf>
    <xf numFmtId="0" fontId="32" fillId="0" borderId="0" xfId="27" applyFont="1" applyAlignment="1">
      <alignment horizontal="right"/>
    </xf>
    <xf numFmtId="3" fontId="32" fillId="0" borderId="0" xfId="25" applyNumberFormat="1" applyFont="1" applyFill="1" applyBorder="1">
      <alignment/>
    </xf>
    <xf numFmtId="211" fontId="32" fillId="0" borderId="0" xfId="26" applyNumberFormat="1" applyFont="1" applyFill="1">
      <alignment/>
    </xf>
    <xf numFmtId="192" fontId="32" fillId="0" borderId="0" xfId="26" applyNumberFormat="1" applyFont="1" applyFill="1" applyBorder="1">
      <alignment/>
    </xf>
    <xf numFmtId="192" fontId="32" fillId="0" borderId="0" xfId="26" applyNumberFormat="1" applyFont="1" applyFill="1">
      <alignment/>
    </xf>
    <xf numFmtId="3" fontId="32" fillId="0" borderId="0" xfId="26" applyNumberFormat="1" applyFont="1" applyFill="1">
      <alignment/>
    </xf>
    <xf numFmtId="188" fontId="4" fillId="4" borderId="0" xfId="26" applyNumberFormat="1" applyFill="1">
      <alignment/>
    </xf>
    <xf numFmtId="192" fontId="4" fillId="4" borderId="0" xfId="26" applyNumberFormat="1" applyFill="1" applyBorder="1">
      <alignment/>
    </xf>
    <xf numFmtId="192" fontId="4" fillId="4" borderId="0" xfId="26" applyNumberFormat="1" applyFill="1">
      <alignment/>
    </xf>
    <xf numFmtId="3" fontId="4" fillId="4" borderId="0" xfId="26" applyNumberFormat="1" applyFill="1">
      <alignment/>
    </xf>
    <xf numFmtId="211" fontId="4" fillId="4" borderId="0" xfId="26" applyNumberFormat="1" applyFont="1" applyFill="1">
      <alignment/>
    </xf>
    <xf numFmtId="3" fontId="4" fillId="0" borderId="0" xfId="28" applyNumberFormat="1" applyFont="1" applyFill="1">
      <alignment/>
    </xf>
    <xf numFmtId="3" fontId="4" fillId="0" borderId="0" xfId="28" applyNumberFormat="1" applyFill="1">
      <alignment/>
    </xf>
    <xf numFmtId="1" fontId="32" fillId="4" borderId="0" xfId="27" applyNumberFormat="1" applyFont="1" applyFill="1">
      <alignment/>
    </xf>
    <xf numFmtId="196" fontId="32" fillId="4" borderId="0" xfId="27" applyNumberFormat="1" applyFont="1" applyFill="1">
      <alignment/>
    </xf>
    <xf numFmtId="0" fontId="32" fillId="4" borderId="0" xfId="27" applyFont="1" applyFill="1">
      <alignment/>
    </xf>
    <xf numFmtId="192" fontId="32" fillId="4" borderId="0" xfId="27" applyNumberFormat="1" applyFont="1" applyFill="1">
      <alignment/>
    </xf>
    <xf numFmtId="3" fontId="6" fillId="0" borderId="0" xfId="27" applyNumberFormat="1" applyFont="1">
      <alignment/>
    </xf>
    <xf numFmtId="0" fontId="4" fillId="4" borderId="0" xfId="27" applyFill="1">
      <alignment/>
    </xf>
    <xf numFmtId="196" fontId="4" fillId="4" borderId="0" xfId="27" applyNumberFormat="1" applyFill="1">
      <alignment/>
    </xf>
    <xf numFmtId="0" fontId="4" fillId="4" borderId="0" xfId="27" applyNumberFormat="1" applyFont="1" applyFill="1" applyAlignment="1">
      <alignment horizontal="right"/>
    </xf>
    <xf numFmtId="0" fontId="32" fillId="4" borderId="0" xfId="27" applyNumberFormat="1" applyFont="1" applyFill="1" applyAlignment="1">
      <alignment horizontal="right"/>
    </xf>
    <xf numFmtId="0" fontId="4" fillId="0" borderId="21" xfId="28" applyBorder="1" applyAlignment="1">
      <alignment horizontal="center"/>
    </xf>
    <xf numFmtId="0" fontId="4" fillId="0" borderId="22" xfId="28" applyBorder="1" applyAlignment="1">
      <alignment horizontal="center"/>
    </xf>
    <xf numFmtId="0" fontId="4" fillId="0" borderId="23" xfId="28" applyBorder="1" applyAlignment="1">
      <alignment horizontal="center"/>
    </xf>
    <xf numFmtId="0" fontId="0" fillId="0" borderId="0" xfId="0" applyAlignment="1">
      <alignment horizontal="left"/>
    </xf>
    <xf numFmtId="227" fontId="37" fillId="0" borderId="0" xfId="29" applyNumberFormat="1" applyFont="1" applyAlignment="1">
      <alignment/>
    </xf>
    <xf numFmtId="227" fontId="37" fillId="0" borderId="15" xfId="29" applyNumberFormat="1" applyFont="1" applyBorder="1" applyAlignment="1">
      <alignment/>
    </xf>
    <xf numFmtId="0" fontId="0" fillId="0" borderId="24" xfId="0" applyBorder="1" applyAlignment="1">
      <alignment/>
    </xf>
    <xf numFmtId="3" fontId="0" fillId="0" borderId="24" xfId="0" applyNumberFormat="1" applyBorder="1" applyAlignment="1">
      <alignment/>
    </xf>
    <xf numFmtId="227" fontId="37" fillId="0" borderId="24" xfId="29" applyNumberFormat="1" applyFont="1" applyBorder="1" applyAlignment="1">
      <alignment/>
    </xf>
    <xf numFmtId="0" fontId="4" fillId="0" borderId="21" xfId="28" applyBorder="1" applyAlignment="1">
      <alignment/>
    </xf>
    <xf numFmtId="0" fontId="4" fillId="0" borderId="22" xfId="28" applyBorder="1" applyAlignment="1">
      <alignment/>
    </xf>
    <xf numFmtId="0" fontId="4" fillId="0" borderId="23" xfId="28" applyBorder="1" applyAlignment="1">
      <alignment/>
    </xf>
    <xf numFmtId="227" fontId="4" fillId="0" borderId="0" xfId="28" applyNumberFormat="1">
      <alignment/>
    </xf>
    <xf numFmtId="3" fontId="6" fillId="0" borderId="0" xfId="26" applyNumberFormat="1" applyFont="1" applyFill="1" applyBorder="1">
      <alignment/>
    </xf>
    <xf numFmtId="3" fontId="6" fillId="0" borderId="0" xfId="25" applyNumberFormat="1" applyFont="1" applyFill="1" applyBorder="1">
      <alignment/>
    </xf>
    <xf numFmtId="0" fontId="32" fillId="0" borderId="0" xfId="26" applyFont="1" applyFill="1" applyAlignment="1">
      <alignment horizontal="right"/>
    </xf>
    <xf numFmtId="0" fontId="32" fillId="0" borderId="0" xfId="28" applyFont="1" applyFill="1" applyAlignment="1">
      <alignment horizontal="right"/>
    </xf>
    <xf numFmtId="0" fontId="6" fillId="0" borderId="0" xfId="24" applyFont="1" applyFill="1" applyAlignment="1">
      <alignment horizontal="right"/>
    </xf>
    <xf numFmtId="0" fontId="4" fillId="0" borderId="0" xfId="24" applyFill="1">
      <alignment/>
    </xf>
    <xf numFmtId="0" fontId="4" fillId="0" borderId="0" xfId="27" applyFill="1">
      <alignment/>
    </xf>
    <xf numFmtId="0" fontId="32" fillId="0" borderId="0" xfId="27" applyFont="1" applyFill="1">
      <alignment/>
    </xf>
    <xf numFmtId="3" fontId="4" fillId="0" borderId="0" xfId="24" applyNumberFormat="1" applyFill="1">
      <alignment/>
    </xf>
    <xf numFmtId="2" fontId="4" fillId="0" borderId="0" xfId="24" applyNumberFormat="1" applyFill="1">
      <alignment/>
    </xf>
    <xf numFmtId="192" fontId="4" fillId="0" borderId="0" xfId="24" applyNumberFormat="1" applyFill="1">
      <alignment/>
    </xf>
    <xf numFmtId="192" fontId="4" fillId="0" borderId="0" xfId="24" applyNumberFormat="1" applyFill="1" applyAlignment="1">
      <alignment horizontal="right"/>
    </xf>
    <xf numFmtId="192" fontId="6" fillId="0" borderId="0" xfId="24" applyNumberFormat="1" applyFont="1" applyFill="1" applyAlignment="1">
      <alignment horizontal="right"/>
    </xf>
    <xf numFmtId="0" fontId="4" fillId="0" borderId="0" xfId="24" applyNumberFormat="1" applyFill="1">
      <alignment/>
    </xf>
    <xf numFmtId="189" fontId="4" fillId="0" borderId="0" xfId="26" applyNumberFormat="1" applyFill="1" applyBorder="1">
      <alignment/>
    </xf>
    <xf numFmtId="218" fontId="4" fillId="0" borderId="0" xfId="26" applyNumberFormat="1" applyFill="1">
      <alignment/>
    </xf>
    <xf numFmtId="1" fontId="4" fillId="4" borderId="0" xfId="24" applyNumberFormat="1" applyFill="1">
      <alignment/>
    </xf>
    <xf numFmtId="3" fontId="4" fillId="4" borderId="0" xfId="26" applyNumberFormat="1" applyFill="1" applyBorder="1">
      <alignment/>
    </xf>
    <xf numFmtId="188" fontId="4" fillId="4" borderId="0" xfId="26" applyNumberFormat="1" applyFill="1" applyBorder="1">
      <alignment/>
    </xf>
    <xf numFmtId="1" fontId="4" fillId="4" borderId="0" xfId="21" applyNumberFormat="1" applyFill="1">
      <alignment/>
    </xf>
    <xf numFmtId="2" fontId="4" fillId="4" borderId="0" xfId="22" applyNumberFormat="1" applyFill="1">
      <alignment/>
    </xf>
    <xf numFmtId="3" fontId="6" fillId="0" borderId="21" xfId="25" applyNumberFormat="1" applyFont="1" applyFill="1" applyBorder="1">
      <alignment/>
    </xf>
    <xf numFmtId="3" fontId="6" fillId="0" borderId="21" xfId="26" applyNumberFormat="1" applyFont="1" applyFill="1" applyBorder="1">
      <alignment/>
    </xf>
    <xf numFmtId="0" fontId="4" fillId="5" borderId="0" xfId="26" applyFont="1" applyFill="1" applyAlignment="1">
      <alignment horizontal="right"/>
    </xf>
    <xf numFmtId="0" fontId="0" fillId="4" borderId="0" xfId="0" applyFill="1" applyAlignment="1">
      <alignment/>
    </xf>
    <xf numFmtId="0" fontId="4" fillId="0" borderId="0" xfId="28" applyFill="1">
      <alignment/>
    </xf>
    <xf numFmtId="0" fontId="4" fillId="5" borderId="0" xfId="28" applyFont="1" applyFill="1" applyAlignment="1">
      <alignment horizontal="right"/>
    </xf>
    <xf numFmtId="0" fontId="4" fillId="0" borderId="0" xfId="24" applyFont="1" applyAlignment="1">
      <alignment/>
    </xf>
    <xf numFmtId="0" fontId="4" fillId="5" borderId="0" xfId="26" applyFill="1" applyAlignment="1">
      <alignment horizontal="right"/>
    </xf>
    <xf numFmtId="211" fontId="4" fillId="4" borderId="0" xfId="26" applyNumberFormat="1" applyFill="1">
      <alignment/>
    </xf>
    <xf numFmtId="0" fontId="22" fillId="5" borderId="0" xfId="26" applyFont="1" applyFill="1" applyAlignment="1">
      <alignment horizontal="right"/>
    </xf>
    <xf numFmtId="3" fontId="6" fillId="0" borderId="0" xfId="21" applyNumberFormat="1" applyFont="1">
      <alignment/>
    </xf>
    <xf numFmtId="3" fontId="6" fillId="0" borderId="0" xfId="27" applyNumberFormat="1" applyFont="1" applyFill="1">
      <alignment/>
    </xf>
    <xf numFmtId="196" fontId="4" fillId="0" borderId="13" xfId="27" applyNumberFormat="1" applyBorder="1">
      <alignment/>
    </xf>
    <xf numFmtId="0" fontId="4" fillId="5" borderId="0" xfId="27" applyFont="1" applyFill="1" applyAlignment="1">
      <alignment horizontal="right"/>
    </xf>
    <xf numFmtId="0" fontId="4" fillId="0" borderId="15" xfId="24" applyBorder="1">
      <alignment/>
    </xf>
    <xf numFmtId="0" fontId="4" fillId="5" borderId="0" xfId="24" applyFont="1" applyFill="1" applyAlignment="1">
      <alignment horizontal="right"/>
    </xf>
    <xf numFmtId="0" fontId="4" fillId="5" borderId="0" xfId="25" applyFont="1" applyFill="1" applyAlignment="1">
      <alignment horizontal="right"/>
    </xf>
    <xf numFmtId="0" fontId="4" fillId="5" borderId="0" xfId="24" applyFill="1" applyAlignment="1">
      <alignment horizontal="right"/>
    </xf>
    <xf numFmtId="3" fontId="22" fillId="4" borderId="0" xfId="27" applyNumberFormat="1" applyFont="1" applyFill="1">
      <alignment/>
    </xf>
    <xf numFmtId="0" fontId="4" fillId="4" borderId="0" xfId="27" applyNumberFormat="1" applyFill="1">
      <alignment/>
    </xf>
    <xf numFmtId="188" fontId="22" fillId="4" borderId="0" xfId="26" applyNumberFormat="1" applyFont="1" applyFill="1" applyBorder="1">
      <alignment/>
    </xf>
    <xf numFmtId="3" fontId="4" fillId="0" borderId="0" xfId="26" applyNumberFormat="1" applyFont="1" applyFill="1" applyBorder="1">
      <alignment/>
    </xf>
    <xf numFmtId="3" fontId="4" fillId="0" borderId="0" xfId="26" applyNumberFormat="1" applyFont="1" applyFill="1">
      <alignment/>
    </xf>
    <xf numFmtId="0" fontId="4" fillId="0" borderId="0" xfId="28" applyFont="1" applyFill="1">
      <alignment/>
    </xf>
    <xf numFmtId="3" fontId="4" fillId="0" borderId="0" xfId="25" applyNumberFormat="1" applyFont="1" applyFill="1" applyBorder="1">
      <alignment/>
    </xf>
    <xf numFmtId="3" fontId="29" fillId="4" borderId="0" xfId="27" applyNumberFormat="1" applyFont="1" applyFill="1">
      <alignment/>
    </xf>
    <xf numFmtId="1" fontId="32" fillId="0" borderId="0" xfId="27" applyNumberFormat="1" applyFont="1" applyFill="1">
      <alignment/>
    </xf>
    <xf numFmtId="192" fontId="32" fillId="0" borderId="0" xfId="27" applyNumberFormat="1" applyFont="1" applyFill="1">
      <alignment/>
    </xf>
    <xf numFmtId="3" fontId="4" fillId="4" borderId="0" xfId="27" applyNumberFormat="1" applyFill="1">
      <alignment/>
    </xf>
    <xf numFmtId="3" fontId="4" fillId="4" borderId="0" xfId="27" applyNumberFormat="1" applyFont="1" applyFill="1">
      <alignment/>
    </xf>
    <xf numFmtId="211" fontId="32" fillId="4" borderId="0" xfId="26" applyNumberFormat="1" applyFont="1" applyFill="1">
      <alignment/>
    </xf>
    <xf numFmtId="0" fontId="4" fillId="0" borderId="0" xfId="22" applyFont="1">
      <alignment/>
    </xf>
    <xf numFmtId="0" fontId="4" fillId="5" borderId="0" xfId="22" applyFont="1" applyFill="1" applyAlignment="1">
      <alignment horizontal="right"/>
    </xf>
    <xf numFmtId="196" fontId="29" fillId="4" borderId="0" xfId="27" applyNumberFormat="1" applyFont="1" applyFill="1">
      <alignment/>
    </xf>
    <xf numFmtId="196" fontId="4" fillId="4" borderId="0" xfId="27" applyNumberFormat="1" applyFont="1" applyFill="1">
      <alignment/>
    </xf>
    <xf numFmtId="3" fontId="4" fillId="4" borderId="0" xfId="28" applyNumberFormat="1" applyFill="1" applyBorder="1">
      <alignment/>
    </xf>
    <xf numFmtId="188" fontId="29" fillId="4" borderId="0" xfId="26" applyNumberFormat="1" applyFont="1" applyFill="1" applyBorder="1">
      <alignment/>
    </xf>
    <xf numFmtId="192" fontId="4" fillId="4" borderId="0" xfId="28" applyNumberFormat="1" applyFill="1">
      <alignment/>
    </xf>
    <xf numFmtId="188" fontId="4" fillId="4" borderId="0" xfId="26" applyNumberFormat="1" applyFont="1" applyFill="1" applyBorder="1">
      <alignment/>
    </xf>
    <xf numFmtId="0" fontId="22" fillId="5" borderId="0" xfId="24" applyFont="1" applyFill="1" applyAlignment="1">
      <alignment horizontal="right"/>
    </xf>
    <xf numFmtId="0" fontId="29" fillId="4" borderId="0" xfId="27" applyNumberFormat="1" applyFont="1" applyFill="1">
      <alignment/>
    </xf>
    <xf numFmtId="0" fontId="4" fillId="0" borderId="0" xfId="27" applyFont="1" applyFill="1" applyAlignment="1">
      <alignment horizontal="right"/>
    </xf>
    <xf numFmtId="0" fontId="4" fillId="0" borderId="0" xfId="22" applyFont="1" applyFill="1" applyAlignment="1">
      <alignment horizontal="right"/>
    </xf>
    <xf numFmtId="215" fontId="4" fillId="0" borderId="0" xfId="23" applyNumberFormat="1" applyAlignment="1">
      <alignment horizontal="right"/>
      <protection/>
    </xf>
    <xf numFmtId="215" fontId="4" fillId="0" borderId="0" xfId="26" applyNumberFormat="1" applyAlignment="1">
      <alignment horizontal="right"/>
    </xf>
    <xf numFmtId="215" fontId="4" fillId="0" borderId="0" xfId="25" applyNumberFormat="1" applyAlignment="1">
      <alignment horizontal="right"/>
    </xf>
    <xf numFmtId="215" fontId="4" fillId="0" borderId="0" xfId="27" applyNumberFormat="1" applyAlignment="1">
      <alignment horizontal="right"/>
    </xf>
    <xf numFmtId="215" fontId="4" fillId="0" borderId="0" xfId="22" applyNumberFormat="1" applyAlignment="1">
      <alignment horizontal="right"/>
    </xf>
    <xf numFmtId="215" fontId="4" fillId="0" borderId="0" xfId="21" applyNumberFormat="1" applyAlignment="1">
      <alignment horizontal="right"/>
    </xf>
    <xf numFmtId="215" fontId="4" fillId="0" borderId="0" xfId="28" applyNumberFormat="1" applyBorder="1" applyAlignment="1">
      <alignment horizontal="right"/>
    </xf>
    <xf numFmtId="215" fontId="4" fillId="0" borderId="0" xfId="24" applyNumberFormat="1" applyAlignment="1">
      <alignment horizontal="right"/>
    </xf>
    <xf numFmtId="0" fontId="38" fillId="0" borderId="0" xfId="0" applyFont="1" applyAlignment="1">
      <alignment horizontal="center"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anards" xfId="21"/>
    <cellStyle name="Normal_Dindes" xfId="22"/>
    <cellStyle name="Normal_En tête" xfId="23"/>
    <cellStyle name="Normal_Lapins" xfId="24"/>
    <cellStyle name="Normal_Oeufs" xfId="25"/>
    <cellStyle name="Normal_Oeufs cons" xfId="26"/>
    <cellStyle name="Normal_Poulets" xfId="27"/>
    <cellStyle name="Normal_Volailles" xfId="28"/>
    <cellStyle name="Percent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chartsheet" Target="chartsheets/sheet1.xml" /><Relationship Id="rId11" Type="http://schemas.openxmlformats.org/officeDocument/2006/relationships/worksheet" Target="worksheets/sheet10.xml" /><Relationship Id="rId12" Type="http://schemas.openxmlformats.org/officeDocument/2006/relationships/chartsheet" Target="chartsheets/sheet2.xml" /><Relationship Id="rId13" Type="http://schemas.openxmlformats.org/officeDocument/2006/relationships/chartsheet" Target="chartsheets/sheet3.xml" /><Relationship Id="rId14" Type="http://schemas.openxmlformats.org/officeDocument/2006/relationships/chartsheet" Target="chartsheets/sheet4.xml" /><Relationship Id="rId15" Type="http://schemas.openxmlformats.org/officeDocument/2006/relationships/chartsheet" Target="chartsheets/sheet5.xml" /><Relationship Id="rId16" Type="http://schemas.openxmlformats.org/officeDocument/2006/relationships/chartsheet" Target="chartsheets/sheet6.xml" /><Relationship Id="rId17" Type="http://schemas.openxmlformats.org/officeDocument/2006/relationships/chartsheet" Target="chartsheets/sheet7.xml" /><Relationship Id="rId18" Type="http://schemas.openxmlformats.org/officeDocument/2006/relationships/chartsheet" Target="chartsheets/sheet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Experts production forecast of
 Eggs for consumption</a:t>
            </a:r>
          </a:p>
        </c:rich>
      </c:tx>
      <c:layout>
        <c:manualLayout>
          <c:xMode val="factor"/>
          <c:yMode val="factor"/>
          <c:x val="0.134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5"/>
          <c:y val="0.047"/>
          <c:w val="0.95325"/>
          <c:h val="0.9385"/>
        </c:manualLayout>
      </c:layout>
      <c:barChart>
        <c:barDir val="col"/>
        <c:grouping val="clustered"/>
        <c:varyColors val="0"/>
        <c:ser>
          <c:idx val="0"/>
          <c:order val="0"/>
          <c:tx>
            <c:v>2006</c:v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'Oeufs cons'!$C$79:$AB$79</c:f>
              <c:strCache/>
            </c:strRef>
          </c:cat>
          <c:val>
            <c:numRef>
              <c:f>'Oeufs cons'!$C$68:$AB$68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ser>
          <c:idx val="1"/>
          <c:order val="1"/>
          <c:tx>
            <c:v>2007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'Oeufs cons'!$C$72:$AB$72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ser>
          <c:idx val="2"/>
          <c:order val="2"/>
          <c:tx>
            <c:v>2008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'Oeufs cons'!$C$76:$AB$76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gapWidth val="80"/>
        <c:axId val="59013529"/>
        <c:axId val="13020322"/>
      </c:barChart>
      <c:catAx>
        <c:axId val="590135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020322"/>
        <c:crosses val="autoZero"/>
        <c:auto val="1"/>
        <c:lblOffset val="100"/>
        <c:tickLblSkip val="1"/>
        <c:noMultiLvlLbl val="0"/>
      </c:catAx>
      <c:valAx>
        <c:axId val="13020322"/>
        <c:scaling>
          <c:orientation val="minMax"/>
          <c:max val="999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1000 T</a:t>
                </a:r>
              </a:p>
            </c:rich>
          </c:tx>
          <c:layout>
            <c:manualLayout>
              <c:xMode val="factor"/>
              <c:yMode val="factor"/>
              <c:x val="-0.008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013529"/>
        <c:crossesAt val="1"/>
        <c:crossBetween val="between"/>
        <c:dispUnits/>
        <c:majorUnit val="200"/>
        <c:minorUnit val="4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625"/>
          <c:y val="0.2555"/>
          <c:w val="0.14525"/>
          <c:h val="0.27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C0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Dindes!$C$88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Dindes!$B$89:$B$100</c:f>
              <c:numCache>
                <c:ptCount val="12"/>
              </c:numCache>
            </c:numRef>
          </c:cat>
          <c:val>
            <c:numRef>
              <c:f>Dindes!$C$89:$C$100</c:f>
              <c:numCache>
                <c:ptCount val="12"/>
              </c:numCache>
            </c:numRef>
          </c:val>
          <c:smooth val="0"/>
        </c:ser>
        <c:ser>
          <c:idx val="1"/>
          <c:order val="1"/>
          <c:tx>
            <c:strRef>
              <c:f>Dindes!$F$88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Dindes!$B$89:$B$100</c:f>
              <c:numCache>
                <c:ptCount val="12"/>
              </c:numCache>
            </c:numRef>
          </c:cat>
          <c:val>
            <c:numRef>
              <c:f>Dindes!$F$89:$F$100</c:f>
              <c:numCache>
                <c:ptCount val="12"/>
              </c:numCache>
            </c:numRef>
          </c:val>
          <c:smooth val="0"/>
        </c:ser>
        <c:ser>
          <c:idx val="2"/>
          <c:order val="2"/>
          <c:tx>
            <c:strRef>
              <c:f>Dindes!$G$88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Dindes!$B$89:$B$100</c:f>
              <c:numCache>
                <c:ptCount val="12"/>
              </c:numCache>
            </c:numRef>
          </c:cat>
          <c:val>
            <c:numRef>
              <c:f>Dindes!$G$89:$G$100</c:f>
              <c:numCache>
                <c:ptCount val="12"/>
              </c:numCache>
            </c:numRef>
          </c:val>
          <c:smooth val="0"/>
        </c:ser>
        <c:ser>
          <c:idx val="3"/>
          <c:order val="3"/>
          <c:tx>
            <c:strRef>
              <c:f>Dindes!$I$88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Dindes!$B$89:$B$100</c:f>
              <c:numCache>
                <c:ptCount val="12"/>
              </c:numCache>
            </c:numRef>
          </c:cat>
          <c:val>
            <c:numRef>
              <c:f>Dindes!$I$89:$I$100</c:f>
              <c:numCache>
                <c:ptCount val="12"/>
              </c:numCache>
            </c:numRef>
          </c:val>
          <c:smooth val="0"/>
        </c:ser>
        <c:ser>
          <c:idx val="4"/>
          <c:order val="4"/>
          <c:tx>
            <c:strRef>
              <c:f>Dindes!$J$88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Dindes!$B$89:$B$100</c:f>
              <c:numCache>
                <c:ptCount val="12"/>
              </c:numCache>
            </c:numRef>
          </c:cat>
          <c:val>
            <c:numRef>
              <c:f>Dindes!$J$89:$J$100</c:f>
              <c:numCache>
                <c:ptCount val="12"/>
              </c:numCache>
            </c:numRef>
          </c:val>
          <c:smooth val="0"/>
        </c:ser>
        <c:ser>
          <c:idx val="5"/>
          <c:order val="5"/>
          <c:tx>
            <c:strRef>
              <c:f>Dindes!$K$88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Dindes!$B$89:$B$100</c:f>
              <c:numCache>
                <c:ptCount val="12"/>
              </c:numCache>
            </c:numRef>
          </c:cat>
          <c:val>
            <c:numRef>
              <c:f>Dindes!$K$89:$K$100</c:f>
              <c:numCache>
                <c:ptCount val="12"/>
              </c:numCache>
            </c:numRef>
          </c:val>
          <c:smooth val="0"/>
        </c:ser>
        <c:ser>
          <c:idx val="6"/>
          <c:order val="6"/>
          <c:tx>
            <c:strRef>
              <c:f>Dindes!$L$88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Dindes!$B$89:$B$100</c:f>
              <c:numCache>
                <c:ptCount val="12"/>
              </c:numCache>
            </c:numRef>
          </c:cat>
          <c:val>
            <c:numRef>
              <c:f>Dindes!$L$89:$L$100</c:f>
              <c:numCache>
                <c:ptCount val="12"/>
              </c:numCache>
            </c:numRef>
          </c:val>
          <c:smooth val="0"/>
        </c:ser>
        <c:ser>
          <c:idx val="7"/>
          <c:order val="7"/>
          <c:tx>
            <c:strRef>
              <c:f>Dindes!$M$88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Dindes!$B$89:$B$100</c:f>
              <c:numCache>
                <c:ptCount val="12"/>
              </c:numCache>
            </c:numRef>
          </c:cat>
          <c:val>
            <c:numRef>
              <c:f>Dindes!$M$89:$M$100</c:f>
              <c:numCache>
                <c:ptCount val="12"/>
              </c:numCache>
            </c:numRef>
          </c:val>
          <c:smooth val="0"/>
        </c:ser>
        <c:ser>
          <c:idx val="8"/>
          <c:order val="8"/>
          <c:tx>
            <c:strRef>
              <c:f>Dindes!$S$88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Dindes!$B$89:$B$100</c:f>
              <c:numCache>
                <c:ptCount val="12"/>
              </c:numCache>
            </c:numRef>
          </c:cat>
          <c:val>
            <c:numRef>
              <c:f>Dindes!$S$89:$S$100</c:f>
              <c:numCache>
                <c:ptCount val="12"/>
              </c:numCache>
            </c:numRef>
          </c:val>
          <c:smooth val="0"/>
        </c:ser>
        <c:ser>
          <c:idx val="9"/>
          <c:order val="9"/>
          <c:tx>
            <c:strRef>
              <c:f>Dindes!$T$88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Dindes!$B$89:$B$100</c:f>
              <c:numCache>
                <c:ptCount val="12"/>
              </c:numCache>
            </c:numRef>
          </c:cat>
          <c:val>
            <c:numRef>
              <c:f>Dindes!$T$89:$T$100</c:f>
              <c:numCache>
                <c:ptCount val="12"/>
              </c:numCache>
            </c:numRef>
          </c:val>
          <c:smooth val="0"/>
        </c:ser>
        <c:ser>
          <c:idx val="10"/>
          <c:order val="10"/>
          <c:tx>
            <c:strRef>
              <c:f>Dindes!$V$88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Dindes!$B$89:$B$100</c:f>
              <c:numCache>
                <c:ptCount val="12"/>
              </c:numCache>
            </c:numRef>
          </c:cat>
          <c:val>
            <c:numRef>
              <c:f>Dindes!$V$89:$V$100</c:f>
              <c:numCache>
                <c:ptCount val="12"/>
              </c:numCache>
            </c:numRef>
          </c:val>
          <c:smooth val="0"/>
        </c:ser>
        <c:ser>
          <c:idx val="11"/>
          <c:order val="11"/>
          <c:tx>
            <c:strRef>
              <c:f>Dindes!$Z$88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Dindes!$B$89:$B$100</c:f>
              <c:numCache>
                <c:ptCount val="12"/>
              </c:numCache>
            </c:numRef>
          </c:cat>
          <c:val>
            <c:numRef>
              <c:f>Dindes!$Z$89:$Z$100</c:f>
              <c:numCache>
                <c:ptCount val="12"/>
              </c:numCache>
            </c:numRef>
          </c:val>
          <c:smooth val="0"/>
        </c:ser>
        <c:ser>
          <c:idx val="12"/>
          <c:order val="12"/>
          <c:tx>
            <c:strRef>
              <c:f>Dindes!$AA$88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Dindes!$B$89:$B$100</c:f>
              <c:numCache>
                <c:ptCount val="12"/>
              </c:numCache>
            </c:numRef>
          </c:cat>
          <c:val>
            <c:numRef>
              <c:f>Dindes!$AA$89:$AA$100</c:f>
              <c:numCache>
                <c:ptCount val="12"/>
              </c:numCache>
            </c:numRef>
          </c:val>
          <c:smooth val="0"/>
        </c:ser>
        <c:ser>
          <c:idx val="13"/>
          <c:order val="13"/>
          <c:tx>
            <c:strRef>
              <c:f>Dindes!$AB$88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Dindes!$B$89:$B$100</c:f>
              <c:numCache>
                <c:ptCount val="12"/>
              </c:numCache>
            </c:numRef>
          </c:cat>
          <c:val>
            <c:numRef>
              <c:f>Dindes!$AB$89:$AB$100</c:f>
              <c:numCache>
                <c:ptCount val="12"/>
              </c:numCache>
            </c:numRef>
          </c:val>
          <c:smooth val="0"/>
        </c:ser>
        <c:marker val="1"/>
        <c:axId val="32786287"/>
        <c:axId val="44588712"/>
      </c:lineChart>
      <c:catAx>
        <c:axId val="327862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588712"/>
        <c:crosses val="autoZero"/>
        <c:auto val="1"/>
        <c:lblOffset val="100"/>
        <c:noMultiLvlLbl val="0"/>
      </c:catAx>
      <c:valAx>
        <c:axId val="4458871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27862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Canards!$C$69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Canards!$B$70:$B$89</c:f>
              <c:strCache>
                <c:ptCount val="20"/>
                <c:pt idx="10">
                  <c:v>%</c:v>
                </c:pt>
              </c:strCache>
            </c:strRef>
          </c:cat>
          <c:val>
            <c:numRef>
              <c:f>Canards!$C$70:$C$89</c:f>
              <c:numCache>
                <c:ptCount val="20"/>
                <c:pt idx="11">
                  <c:v>222</c:v>
                </c:pt>
                <c:pt idx="12">
                  <c:v>222</c:v>
                </c:pt>
                <c:pt idx="1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Canards!$F$69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Canards!$B$70:$B$89</c:f>
              <c:strCache>
                <c:ptCount val="20"/>
                <c:pt idx="10">
                  <c:v>%</c:v>
                </c:pt>
              </c:strCache>
            </c:strRef>
          </c:cat>
          <c:val>
            <c:numRef>
              <c:f>Canards!$F$70:$F$89</c:f>
              <c:numCache>
                <c:ptCount val="20"/>
                <c:pt idx="11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Canards!$G$69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Canards!$B$70:$B$89</c:f>
              <c:strCache>
                <c:ptCount val="20"/>
                <c:pt idx="10">
                  <c:v>%</c:v>
                </c:pt>
              </c:strCache>
            </c:strRef>
          </c:cat>
          <c:val>
            <c:numRef>
              <c:f>Canards!$G$70:$G$89</c:f>
              <c:numCache>
                <c:ptCount val="20"/>
                <c:pt idx="11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Canards!$I$69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Canards!$B$70:$B$89</c:f>
              <c:strCache>
                <c:ptCount val="20"/>
                <c:pt idx="10">
                  <c:v>%</c:v>
                </c:pt>
              </c:strCache>
            </c:strRef>
          </c:cat>
          <c:val>
            <c:numRef>
              <c:f>Canards!$I$70:$I$89</c:f>
              <c:numCache>
                <c:ptCount val="20"/>
              </c:numCache>
            </c:numRef>
          </c:val>
          <c:smooth val="0"/>
        </c:ser>
        <c:ser>
          <c:idx val="4"/>
          <c:order val="4"/>
          <c:tx>
            <c:strRef>
              <c:f>Canards!$J$69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Canards!$B$70:$B$89</c:f>
              <c:strCache>
                <c:ptCount val="20"/>
                <c:pt idx="10">
                  <c:v>%</c:v>
                </c:pt>
              </c:strCache>
            </c:strRef>
          </c:cat>
          <c:val>
            <c:numRef>
              <c:f>Canards!$J$70:$J$89</c:f>
              <c:numCache>
                <c:ptCount val="20"/>
              </c:numCache>
            </c:numRef>
          </c:val>
          <c:smooth val="0"/>
        </c:ser>
        <c:ser>
          <c:idx val="5"/>
          <c:order val="5"/>
          <c:tx>
            <c:strRef>
              <c:f>Canards!$K$69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Canards!$B$70:$B$89</c:f>
              <c:strCache>
                <c:ptCount val="20"/>
                <c:pt idx="10">
                  <c:v>%</c:v>
                </c:pt>
              </c:strCache>
            </c:strRef>
          </c:cat>
          <c:val>
            <c:numRef>
              <c:f>Canards!$K$70:$K$89</c:f>
              <c:numCache>
                <c:ptCount val="20"/>
              </c:numCache>
            </c:numRef>
          </c:val>
          <c:smooth val="0"/>
        </c:ser>
        <c:ser>
          <c:idx val="6"/>
          <c:order val="6"/>
          <c:tx>
            <c:strRef>
              <c:f>Canards!$L$69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Canards!$B$70:$B$89</c:f>
              <c:strCache>
                <c:ptCount val="20"/>
                <c:pt idx="10">
                  <c:v>%</c:v>
                </c:pt>
              </c:strCache>
            </c:strRef>
          </c:cat>
          <c:val>
            <c:numRef>
              <c:f>Canards!$L$70:$L$89</c:f>
              <c:numCache>
                <c:ptCount val="20"/>
              </c:numCache>
            </c:numRef>
          </c:val>
          <c:smooth val="0"/>
        </c:ser>
        <c:ser>
          <c:idx val="7"/>
          <c:order val="7"/>
          <c:tx>
            <c:strRef>
              <c:f>Canards!$M$69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Canards!$B$70:$B$89</c:f>
              <c:strCache>
                <c:ptCount val="20"/>
                <c:pt idx="10">
                  <c:v>%</c:v>
                </c:pt>
              </c:strCache>
            </c:strRef>
          </c:cat>
          <c:val>
            <c:numRef>
              <c:f>Canards!$M$70:$M$89</c:f>
              <c:numCache>
                <c:ptCount val="20"/>
              </c:numCache>
            </c:numRef>
          </c:val>
          <c:smooth val="0"/>
        </c:ser>
        <c:ser>
          <c:idx val="8"/>
          <c:order val="8"/>
          <c:tx>
            <c:strRef>
              <c:f>Canards!$S$69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Canards!$B$70:$B$89</c:f>
              <c:strCache>
                <c:ptCount val="20"/>
                <c:pt idx="10">
                  <c:v>%</c:v>
                </c:pt>
              </c:strCache>
            </c:strRef>
          </c:cat>
          <c:val>
            <c:numRef>
              <c:f>Canards!$S$70:$S$89</c:f>
              <c:numCache>
                <c:ptCount val="20"/>
              </c:numCache>
            </c:numRef>
          </c:val>
          <c:smooth val="0"/>
        </c:ser>
        <c:ser>
          <c:idx val="9"/>
          <c:order val="9"/>
          <c:tx>
            <c:strRef>
              <c:f>Canards!$T$69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Canards!$B$70:$B$89</c:f>
              <c:strCache>
                <c:ptCount val="20"/>
                <c:pt idx="10">
                  <c:v>%</c:v>
                </c:pt>
              </c:strCache>
            </c:strRef>
          </c:cat>
          <c:val>
            <c:numRef>
              <c:f>Canards!$T$70:$T$89</c:f>
              <c:numCache>
                <c:ptCount val="20"/>
              </c:numCache>
            </c:numRef>
          </c:val>
          <c:smooth val="0"/>
        </c:ser>
        <c:ser>
          <c:idx val="10"/>
          <c:order val="10"/>
          <c:tx>
            <c:strRef>
              <c:f>Canards!$V$69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Canards!$B$70:$B$89</c:f>
              <c:strCache>
                <c:ptCount val="20"/>
                <c:pt idx="10">
                  <c:v>%</c:v>
                </c:pt>
              </c:strCache>
            </c:strRef>
          </c:cat>
          <c:val>
            <c:numRef>
              <c:f>Canards!$V$70:$V$89</c:f>
              <c:numCache>
                <c:ptCount val="20"/>
              </c:numCache>
            </c:numRef>
          </c:val>
          <c:smooth val="0"/>
        </c:ser>
        <c:ser>
          <c:idx val="11"/>
          <c:order val="11"/>
          <c:tx>
            <c:strRef>
              <c:f>Canards!$Z$69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Canards!$B$70:$B$89</c:f>
              <c:strCache>
                <c:ptCount val="20"/>
                <c:pt idx="10">
                  <c:v>%</c:v>
                </c:pt>
              </c:strCache>
            </c:strRef>
          </c:cat>
          <c:val>
            <c:numRef>
              <c:f>Canards!$Z$70:$Z$89</c:f>
              <c:numCache>
                <c:ptCount val="20"/>
              </c:numCache>
            </c:numRef>
          </c:val>
          <c:smooth val="0"/>
        </c:ser>
        <c:ser>
          <c:idx val="12"/>
          <c:order val="12"/>
          <c:tx>
            <c:strRef>
              <c:f>Canards!$AA$69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Canards!$B$70:$B$89</c:f>
              <c:strCache>
                <c:ptCount val="20"/>
                <c:pt idx="10">
                  <c:v>%</c:v>
                </c:pt>
              </c:strCache>
            </c:strRef>
          </c:cat>
          <c:val>
            <c:numRef>
              <c:f>Canards!$AA$70:$AA$89</c:f>
              <c:numCache>
                <c:ptCount val="20"/>
              </c:numCache>
            </c:numRef>
          </c:val>
          <c:smooth val="0"/>
        </c:ser>
        <c:ser>
          <c:idx val="13"/>
          <c:order val="13"/>
          <c:tx>
            <c:strRef>
              <c:f>Canards!$AB$69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Canards!$B$70:$B$89</c:f>
              <c:strCache>
                <c:ptCount val="20"/>
                <c:pt idx="10">
                  <c:v>%</c:v>
                </c:pt>
              </c:strCache>
            </c:strRef>
          </c:cat>
          <c:val>
            <c:numRef>
              <c:f>Canards!$AB$70:$AB$89</c:f>
              <c:numCache>
                <c:ptCount val="20"/>
              </c:numCache>
            </c:numRef>
          </c:val>
          <c:smooth val="0"/>
        </c:ser>
        <c:axId val="33750505"/>
        <c:axId val="47867762"/>
      </c:lineChart>
      <c:catAx>
        <c:axId val="337505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867762"/>
        <c:crosses val="autoZero"/>
        <c:auto val="1"/>
        <c:lblOffset val="100"/>
        <c:noMultiLvlLbl val="0"/>
      </c:catAx>
      <c:valAx>
        <c:axId val="47867762"/>
        <c:scaling>
          <c:orientation val="minMax"/>
          <c:max val="255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37505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Lapins!$C$65</c:f>
              <c:strCache>
                <c:ptCount val="1"/>
                <c:pt idx="0">
                  <c:v>UEBL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Lapins!$B$66:$B$81</c:f>
              <c:strCache>
                <c:ptCount val="16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2">
                  <c:v>%</c:v>
                </c:pt>
                <c:pt idx="14">
                  <c:v>%</c:v>
                </c:pt>
                <c:pt idx="15">
                  <c:v>2005</c:v>
                </c:pt>
              </c:strCache>
            </c:strRef>
          </c:cat>
          <c:val>
            <c:numRef>
              <c:f>Lapins!$C$66:$C$81</c:f>
              <c:numCache>
                <c:ptCount val="16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24</c:v>
                </c:pt>
                <c:pt idx="4">
                  <c:v>24</c:v>
                </c:pt>
                <c:pt idx="5">
                  <c:v>24</c:v>
                </c:pt>
                <c:pt idx="6">
                  <c:v>22</c:v>
                </c:pt>
                <c:pt idx="7">
                  <c:v>22</c:v>
                </c:pt>
                <c:pt idx="8">
                  <c:v>20</c:v>
                </c:pt>
                <c:pt idx="9">
                  <c:v>18</c:v>
                </c:pt>
                <c:pt idx="10">
                  <c:v>16</c:v>
                </c:pt>
                <c:pt idx="12">
                  <c:v>-9.999999999999998</c:v>
                </c:pt>
                <c:pt idx="13">
                  <c:v>-11.111111111111116</c:v>
                </c:pt>
                <c:pt idx="14">
                  <c:v>16</c:v>
                </c:pt>
                <c:pt idx="15">
                  <c:v>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Lapins!$F$65</c:f>
              <c:strCache>
                <c:ptCount val="1"/>
                <c:pt idx="0">
                  <c:v>DK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Lapins!$B$66:$B$81</c:f>
              <c:strCache>
                <c:ptCount val="16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2">
                  <c:v>%</c:v>
                </c:pt>
                <c:pt idx="14">
                  <c:v>%</c:v>
                </c:pt>
                <c:pt idx="15">
                  <c:v>2005</c:v>
                </c:pt>
              </c:strCache>
            </c:strRef>
          </c:cat>
          <c:val>
            <c:numRef>
              <c:f>Lapins!$F$66:$F$81</c:f>
              <c:numCache>
                <c:ptCount val="16"/>
                <c:pt idx="0">
                  <c:v>0.08</c:v>
                </c:pt>
                <c:pt idx="1">
                  <c:v>0.08</c:v>
                </c:pt>
                <c:pt idx="2">
                  <c:v>0.08</c:v>
                </c:pt>
                <c:pt idx="3">
                  <c:v>0.08</c:v>
                </c:pt>
                <c:pt idx="4">
                  <c:v>0.08</c:v>
                </c:pt>
                <c:pt idx="5">
                  <c:v>0.08</c:v>
                </c:pt>
                <c:pt idx="6">
                  <c:v>0.08</c:v>
                </c:pt>
                <c:pt idx="7">
                  <c:v>0.08</c:v>
                </c:pt>
                <c:pt idx="8">
                  <c:v>0.08</c:v>
                </c:pt>
                <c:pt idx="9">
                  <c:v>0.08</c:v>
                </c:pt>
                <c:pt idx="10">
                  <c:v>0.08</c:v>
                </c:pt>
                <c:pt idx="12">
                  <c:v>0</c:v>
                </c:pt>
                <c:pt idx="14">
                  <c:v>16</c:v>
                </c:pt>
                <c:pt idx="15">
                  <c:v>0.08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Lapins!$G$65</c:f>
              <c:strCache>
                <c:ptCount val="1"/>
                <c:pt idx="0">
                  <c:v>DE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Lapins!$B$66:$B$81</c:f>
              <c:strCache>
                <c:ptCount val="16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2">
                  <c:v>%</c:v>
                </c:pt>
                <c:pt idx="14">
                  <c:v>%</c:v>
                </c:pt>
                <c:pt idx="15">
                  <c:v>2005</c:v>
                </c:pt>
              </c:strCache>
            </c:strRef>
          </c:cat>
          <c:val>
            <c:numRef>
              <c:f>Lapins!$G$66:$G$81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2">
                  <c:v>0</c:v>
                </c:pt>
                <c:pt idx="14">
                  <c:v>16</c:v>
                </c:pt>
                <c:pt idx="1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Lapins!$I$65</c:f>
              <c:strCache>
                <c:ptCount val="1"/>
                <c:pt idx="0">
                  <c:v>EL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Lapins!$B$66:$B$81</c:f>
              <c:strCache>
                <c:ptCount val="16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2">
                  <c:v>%</c:v>
                </c:pt>
                <c:pt idx="14">
                  <c:v>%</c:v>
                </c:pt>
                <c:pt idx="15">
                  <c:v>2005</c:v>
                </c:pt>
              </c:strCache>
            </c:strRef>
          </c:cat>
          <c:val>
            <c:numRef>
              <c:f>Lapins!$I$66:$I$81</c:f>
              <c:numCache>
                <c:ptCount val="16"/>
                <c:pt idx="0">
                  <c:v>4.6</c:v>
                </c:pt>
                <c:pt idx="1">
                  <c:v>4.6</c:v>
                </c:pt>
                <c:pt idx="2">
                  <c:v>4.174</c:v>
                </c:pt>
                <c:pt idx="3">
                  <c:v>4.3</c:v>
                </c:pt>
                <c:pt idx="4">
                  <c:v>4.4</c:v>
                </c:pt>
                <c:pt idx="5">
                  <c:v>4.5</c:v>
                </c:pt>
                <c:pt idx="6">
                  <c:v>4.6</c:v>
                </c:pt>
                <c:pt idx="7">
                  <c:v>4.5</c:v>
                </c:pt>
                <c:pt idx="8">
                  <c:v>4.5</c:v>
                </c:pt>
                <c:pt idx="9">
                  <c:v>4.4</c:v>
                </c:pt>
                <c:pt idx="10">
                  <c:v>5</c:v>
                </c:pt>
                <c:pt idx="12">
                  <c:v>-2.2222222222222143</c:v>
                </c:pt>
                <c:pt idx="14">
                  <c:v>16</c:v>
                </c:pt>
                <c:pt idx="15">
                  <c:v>4.5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Lapins!$J$65</c:f>
              <c:strCache>
                <c:ptCount val="1"/>
                <c:pt idx="0">
                  <c:v>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Lapins!$B$66:$B$81</c:f>
              <c:strCache>
                <c:ptCount val="16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2">
                  <c:v>%</c:v>
                </c:pt>
                <c:pt idx="14">
                  <c:v>%</c:v>
                </c:pt>
                <c:pt idx="15">
                  <c:v>2005</c:v>
                </c:pt>
              </c:strCache>
            </c:strRef>
          </c:cat>
          <c:val>
            <c:numRef>
              <c:f>Lapins!$J$66:$J$81</c:f>
              <c:numCache>
                <c:ptCount val="16"/>
                <c:pt idx="0">
                  <c:v>72</c:v>
                </c:pt>
                <c:pt idx="1">
                  <c:v>73</c:v>
                </c:pt>
                <c:pt idx="2">
                  <c:v>73</c:v>
                </c:pt>
                <c:pt idx="3">
                  <c:v>85</c:v>
                </c:pt>
                <c:pt idx="4">
                  <c:v>100</c:v>
                </c:pt>
                <c:pt idx="5">
                  <c:v>100</c:v>
                </c:pt>
                <c:pt idx="6">
                  <c:v>90</c:v>
                </c:pt>
                <c:pt idx="7">
                  <c:v>85</c:v>
                </c:pt>
                <c:pt idx="8">
                  <c:v>110</c:v>
                </c:pt>
                <c:pt idx="9">
                  <c:v>106</c:v>
                </c:pt>
                <c:pt idx="10">
                  <c:v>104</c:v>
                </c:pt>
                <c:pt idx="12">
                  <c:v>-3.6363636363636376</c:v>
                </c:pt>
                <c:pt idx="14">
                  <c:v>16</c:v>
                </c:pt>
                <c:pt idx="15">
                  <c:v>105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Lapins!$K$65</c:f>
              <c:strCache>
                <c:ptCount val="1"/>
                <c:pt idx="0">
                  <c:v>FR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Lapins!$B$66:$B$81</c:f>
              <c:strCache>
                <c:ptCount val="16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2">
                  <c:v>%</c:v>
                </c:pt>
                <c:pt idx="14">
                  <c:v>%</c:v>
                </c:pt>
                <c:pt idx="15">
                  <c:v>2005</c:v>
                </c:pt>
              </c:strCache>
            </c:strRef>
          </c:cat>
          <c:val>
            <c:numRef>
              <c:f>Lapins!$K$66:$K$81</c:f>
              <c:numCache>
                <c:ptCount val="16"/>
                <c:pt idx="0">
                  <c:v>150</c:v>
                </c:pt>
                <c:pt idx="1">
                  <c:v>150</c:v>
                </c:pt>
                <c:pt idx="2">
                  <c:v>150</c:v>
                </c:pt>
                <c:pt idx="3">
                  <c:v>150</c:v>
                </c:pt>
                <c:pt idx="4">
                  <c:v>140</c:v>
                </c:pt>
                <c:pt idx="5">
                  <c:v>140</c:v>
                </c:pt>
                <c:pt idx="6">
                  <c:v>136</c:v>
                </c:pt>
                <c:pt idx="7">
                  <c:v>130</c:v>
                </c:pt>
                <c:pt idx="8">
                  <c:v>125</c:v>
                </c:pt>
                <c:pt idx="9">
                  <c:v>120</c:v>
                </c:pt>
                <c:pt idx="10">
                  <c:v>115</c:v>
                </c:pt>
                <c:pt idx="12">
                  <c:v>-4.0000000000000036</c:v>
                </c:pt>
                <c:pt idx="14">
                  <c:v>16</c:v>
                </c:pt>
                <c:pt idx="15">
                  <c:v>110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Lapins!$L$65</c:f>
              <c:strCache>
                <c:ptCount val="1"/>
                <c:pt idx="0">
                  <c:v>IE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Lapins!$B$66:$B$81</c:f>
              <c:strCache>
                <c:ptCount val="16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2">
                  <c:v>%</c:v>
                </c:pt>
                <c:pt idx="14">
                  <c:v>%</c:v>
                </c:pt>
                <c:pt idx="15">
                  <c:v>2005</c:v>
                </c:pt>
              </c:strCache>
            </c:strRef>
          </c:cat>
          <c:val>
            <c:numRef>
              <c:f>Lapins!$L$66:$L$81</c:f>
              <c:numCache>
                <c:ptCount val="16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944</c:v>
                </c:pt>
                <c:pt idx="10">
                  <c:v>0</c:v>
                </c:pt>
                <c:pt idx="12">
                  <c:v>0</c:v>
                </c:pt>
                <c:pt idx="14">
                  <c:v>16</c:v>
                </c:pt>
                <c:pt idx="15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Lapins!$M$65</c:f>
              <c:strCache>
                <c:ptCount val="1"/>
                <c:pt idx="0">
                  <c:v>IT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Lapins!$B$66:$B$81</c:f>
              <c:strCache>
                <c:ptCount val="16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2">
                  <c:v>%</c:v>
                </c:pt>
                <c:pt idx="14">
                  <c:v>%</c:v>
                </c:pt>
                <c:pt idx="15">
                  <c:v>2005</c:v>
                </c:pt>
              </c:strCache>
            </c:strRef>
          </c:cat>
          <c:val>
            <c:numRef>
              <c:f>Lapins!$M$66:$M$81</c:f>
              <c:numCache>
                <c:ptCount val="16"/>
                <c:pt idx="0">
                  <c:v>230</c:v>
                </c:pt>
                <c:pt idx="1">
                  <c:v>230</c:v>
                </c:pt>
                <c:pt idx="2">
                  <c:v>230</c:v>
                </c:pt>
                <c:pt idx="3">
                  <c:v>230</c:v>
                </c:pt>
                <c:pt idx="4">
                  <c:v>230</c:v>
                </c:pt>
                <c:pt idx="5">
                  <c:v>230</c:v>
                </c:pt>
                <c:pt idx="6">
                  <c:v>230</c:v>
                </c:pt>
                <c:pt idx="7">
                  <c:v>230</c:v>
                </c:pt>
                <c:pt idx="8">
                  <c:v>146</c:v>
                </c:pt>
                <c:pt idx="9">
                  <c:v>135</c:v>
                </c:pt>
                <c:pt idx="10">
                  <c:v>135</c:v>
                </c:pt>
                <c:pt idx="12">
                  <c:v>-7.534246575342463</c:v>
                </c:pt>
                <c:pt idx="14">
                  <c:v>16</c:v>
                </c:pt>
                <c:pt idx="15">
                  <c:v>138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Lapins!$S$65</c:f>
              <c:strCache>
                <c:ptCount val="1"/>
                <c:pt idx="0">
                  <c:v>NL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Lapins!$B$66:$B$81</c:f>
              <c:strCache>
                <c:ptCount val="16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2">
                  <c:v>%</c:v>
                </c:pt>
                <c:pt idx="14">
                  <c:v>%</c:v>
                </c:pt>
                <c:pt idx="15">
                  <c:v>2005</c:v>
                </c:pt>
              </c:strCache>
            </c:strRef>
          </c:cat>
          <c:val>
            <c:numRef>
              <c:f>Lapins!$S$66:$S$81</c:f>
              <c:numCache>
                <c:ptCount val="16"/>
                <c:pt idx="0">
                  <c:v>13</c:v>
                </c:pt>
                <c:pt idx="1">
                  <c:v>13</c:v>
                </c:pt>
                <c:pt idx="2">
                  <c:v>11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9</c:v>
                </c:pt>
                <c:pt idx="7">
                  <c:v>9</c:v>
                </c:pt>
                <c:pt idx="8">
                  <c:v>9</c:v>
                </c:pt>
                <c:pt idx="9">
                  <c:v>9</c:v>
                </c:pt>
                <c:pt idx="10">
                  <c:v>8</c:v>
                </c:pt>
                <c:pt idx="12">
                  <c:v>0</c:v>
                </c:pt>
                <c:pt idx="14">
                  <c:v>16</c:v>
                </c:pt>
                <c:pt idx="15">
                  <c:v>8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Lapins!$T$65</c:f>
              <c:strCache>
                <c:ptCount val="1"/>
                <c:pt idx="0">
                  <c:v>AT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Lapins!$B$66:$B$81</c:f>
              <c:strCache>
                <c:ptCount val="16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2">
                  <c:v>%</c:v>
                </c:pt>
                <c:pt idx="14">
                  <c:v>%</c:v>
                </c:pt>
                <c:pt idx="15">
                  <c:v>2005</c:v>
                </c:pt>
              </c:strCache>
            </c:strRef>
          </c:cat>
          <c:val>
            <c:numRef>
              <c:f>Lapins!$T$66:$T$81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2">
                  <c:v>0</c:v>
                </c:pt>
                <c:pt idx="14">
                  <c:v>16</c:v>
                </c:pt>
                <c:pt idx="15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Lapins!$V$65</c:f>
              <c:strCache>
                <c:ptCount val="1"/>
                <c:pt idx="0">
                  <c:v>PT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Lapins!$B$66:$B$81</c:f>
              <c:strCache>
                <c:ptCount val="16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2">
                  <c:v>%</c:v>
                </c:pt>
                <c:pt idx="14">
                  <c:v>%</c:v>
                </c:pt>
                <c:pt idx="15">
                  <c:v>2005</c:v>
                </c:pt>
              </c:strCache>
            </c:strRef>
          </c:cat>
          <c:val>
            <c:numRef>
              <c:f>Lapins!$V$66:$V$81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2">
                  <c:v>0</c:v>
                </c:pt>
                <c:pt idx="14">
                  <c:v>16</c:v>
                </c:pt>
                <c:pt idx="15">
                  <c:v>0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Lapins!$Z$65</c:f>
              <c:strCache>
                <c:ptCount val="1"/>
                <c:pt idx="0">
                  <c:v>FI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Lapins!$B$66:$B$81</c:f>
              <c:strCache>
                <c:ptCount val="16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2">
                  <c:v>%</c:v>
                </c:pt>
                <c:pt idx="14">
                  <c:v>%</c:v>
                </c:pt>
                <c:pt idx="15">
                  <c:v>2005</c:v>
                </c:pt>
              </c:strCache>
            </c:strRef>
          </c:cat>
          <c:val>
            <c:numRef>
              <c:f>Lapins!$Z$66:$Z$81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2">
                  <c:v>0</c:v>
                </c:pt>
                <c:pt idx="14">
                  <c:v>16</c:v>
                </c:pt>
                <c:pt idx="15">
                  <c:v>0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Lapins!$AA$65</c:f>
              <c:strCache>
                <c:ptCount val="1"/>
                <c:pt idx="0">
                  <c:v>SE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Lapins!$B$66:$B$81</c:f>
              <c:strCache>
                <c:ptCount val="16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2">
                  <c:v>%</c:v>
                </c:pt>
                <c:pt idx="14">
                  <c:v>%</c:v>
                </c:pt>
                <c:pt idx="15">
                  <c:v>2005</c:v>
                </c:pt>
              </c:strCache>
            </c:strRef>
          </c:cat>
          <c:val>
            <c:numRef>
              <c:f>Lapins!$AA$66:$AA$81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2">
                  <c:v>0</c:v>
                </c:pt>
                <c:pt idx="14">
                  <c:v>16</c:v>
                </c:pt>
                <c:pt idx="15">
                  <c:v>0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Lapins!$AB$65</c:f>
              <c:strCache>
                <c:ptCount val="1"/>
                <c:pt idx="0">
                  <c:v>UK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Lapins!$B$66:$B$81</c:f>
              <c:strCache>
                <c:ptCount val="16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2">
                  <c:v>%</c:v>
                </c:pt>
                <c:pt idx="14">
                  <c:v>%</c:v>
                </c:pt>
                <c:pt idx="15">
                  <c:v>2005</c:v>
                </c:pt>
              </c:strCache>
            </c:strRef>
          </c:cat>
          <c:val>
            <c:numRef>
              <c:f>Lapins!$AB$66:$AB$81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2">
                  <c:v>0</c:v>
                </c:pt>
                <c:pt idx="14">
                  <c:v>16</c:v>
                </c:pt>
                <c:pt idx="15">
                  <c:v>0</c:v>
                </c:pt>
              </c:numCache>
            </c:numRef>
          </c:val>
          <c:smooth val="0"/>
        </c:ser>
        <c:axId val="4685699"/>
        <c:axId val="6511708"/>
      </c:lineChart>
      <c:catAx>
        <c:axId val="46856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11708"/>
        <c:crosses val="autoZero"/>
        <c:auto val="1"/>
        <c:lblOffset val="100"/>
        <c:noMultiLvlLbl val="0"/>
      </c:catAx>
      <c:valAx>
        <c:axId val="6511708"/>
        <c:scaling>
          <c:orientation val="minMax"/>
          <c:max val="25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685699"/>
        <c:crossesAt val="1"/>
        <c:crossBetween val="between"/>
        <c:dispUnits/>
        <c:majorUnit val="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'Oeufs cons'!$C$86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'Oeufs cons'!$B$87:$B$98</c:f>
              <c:numCache>
                <c:ptCount val="12"/>
              </c:numCache>
            </c:numRef>
          </c:cat>
          <c:val>
            <c:numRef>
              <c:f>'Oeufs cons'!$C$87:$C$98</c:f>
              <c:numCache>
                <c:ptCount val="12"/>
              </c:numCache>
            </c:numRef>
          </c:val>
          <c:smooth val="0"/>
        </c:ser>
        <c:ser>
          <c:idx val="1"/>
          <c:order val="1"/>
          <c:tx>
            <c:strRef>
              <c:f>'Oeufs cons'!$F$86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'Oeufs cons'!$B$87:$B$98</c:f>
              <c:numCache>
                <c:ptCount val="12"/>
              </c:numCache>
            </c:numRef>
          </c:cat>
          <c:val>
            <c:numRef>
              <c:f>'Oeufs cons'!$F$87:$F$98</c:f>
              <c:numCache>
                <c:ptCount val="12"/>
              </c:numCache>
            </c:numRef>
          </c:val>
          <c:smooth val="0"/>
        </c:ser>
        <c:ser>
          <c:idx val="2"/>
          <c:order val="2"/>
          <c:tx>
            <c:strRef>
              <c:f>'Oeufs cons'!$G$86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'Oeufs cons'!$B$87:$B$98</c:f>
              <c:numCache>
                <c:ptCount val="12"/>
              </c:numCache>
            </c:numRef>
          </c:cat>
          <c:val>
            <c:numRef>
              <c:f>'Oeufs cons'!$G$87:$G$98</c:f>
              <c:numCache>
                <c:ptCount val="12"/>
              </c:numCache>
            </c:numRef>
          </c:val>
          <c:smooth val="0"/>
        </c:ser>
        <c:ser>
          <c:idx val="3"/>
          <c:order val="3"/>
          <c:tx>
            <c:strRef>
              <c:f>'Oeufs cons'!$I$86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'Oeufs cons'!$B$87:$B$98</c:f>
              <c:numCache>
                <c:ptCount val="12"/>
              </c:numCache>
            </c:numRef>
          </c:cat>
          <c:val>
            <c:numRef>
              <c:f>'Oeufs cons'!$I$87:$I$98</c:f>
              <c:numCache>
                <c:ptCount val="12"/>
              </c:numCache>
            </c:numRef>
          </c:val>
          <c:smooth val="0"/>
        </c:ser>
        <c:ser>
          <c:idx val="4"/>
          <c:order val="4"/>
          <c:tx>
            <c:strRef>
              <c:f>'Oeufs cons'!$J$86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'Oeufs cons'!$B$87:$B$98</c:f>
              <c:numCache>
                <c:ptCount val="12"/>
              </c:numCache>
            </c:numRef>
          </c:cat>
          <c:val>
            <c:numRef>
              <c:f>'Oeufs cons'!$J$87:$J$98</c:f>
              <c:numCache>
                <c:ptCount val="12"/>
              </c:numCache>
            </c:numRef>
          </c:val>
          <c:smooth val="0"/>
        </c:ser>
        <c:ser>
          <c:idx val="5"/>
          <c:order val="5"/>
          <c:tx>
            <c:strRef>
              <c:f>'Oeufs cons'!$K$86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'Oeufs cons'!$B$87:$B$98</c:f>
              <c:numCache>
                <c:ptCount val="12"/>
              </c:numCache>
            </c:numRef>
          </c:cat>
          <c:val>
            <c:numRef>
              <c:f>'Oeufs cons'!$K$87:$K$98</c:f>
              <c:numCache>
                <c:ptCount val="12"/>
              </c:numCache>
            </c:numRef>
          </c:val>
          <c:smooth val="0"/>
        </c:ser>
        <c:ser>
          <c:idx val="6"/>
          <c:order val="6"/>
          <c:tx>
            <c:strRef>
              <c:f>'Oeufs cons'!$L$86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'Oeufs cons'!$B$87:$B$98</c:f>
              <c:numCache>
                <c:ptCount val="12"/>
              </c:numCache>
            </c:numRef>
          </c:cat>
          <c:val>
            <c:numRef>
              <c:f>'Oeufs cons'!$L$87:$L$98</c:f>
              <c:numCache>
                <c:ptCount val="12"/>
              </c:numCache>
            </c:numRef>
          </c:val>
          <c:smooth val="0"/>
        </c:ser>
        <c:ser>
          <c:idx val="7"/>
          <c:order val="7"/>
          <c:tx>
            <c:strRef>
              <c:f>'Oeufs cons'!$M$86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'Oeufs cons'!$B$87:$B$98</c:f>
              <c:numCache>
                <c:ptCount val="12"/>
              </c:numCache>
            </c:numRef>
          </c:cat>
          <c:val>
            <c:numRef>
              <c:f>'Oeufs cons'!$M$87:$M$98</c:f>
              <c:numCache>
                <c:ptCount val="12"/>
              </c:numCache>
            </c:numRef>
          </c:val>
          <c:smooth val="0"/>
        </c:ser>
        <c:ser>
          <c:idx val="8"/>
          <c:order val="8"/>
          <c:tx>
            <c:strRef>
              <c:f>'Oeufs cons'!$S$86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'Oeufs cons'!$B$87:$B$98</c:f>
              <c:numCache>
                <c:ptCount val="12"/>
              </c:numCache>
            </c:numRef>
          </c:cat>
          <c:val>
            <c:numRef>
              <c:f>'Oeufs cons'!$S$87:$S$98</c:f>
              <c:numCache>
                <c:ptCount val="12"/>
              </c:numCache>
            </c:numRef>
          </c:val>
          <c:smooth val="0"/>
        </c:ser>
        <c:ser>
          <c:idx val="9"/>
          <c:order val="9"/>
          <c:tx>
            <c:strRef>
              <c:f>'Oeufs cons'!$T$86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'Oeufs cons'!$B$87:$B$98</c:f>
              <c:numCache>
                <c:ptCount val="12"/>
              </c:numCache>
            </c:numRef>
          </c:cat>
          <c:val>
            <c:numRef>
              <c:f>'Oeufs cons'!$T$87:$T$98</c:f>
              <c:numCache>
                <c:ptCount val="12"/>
              </c:numCache>
            </c:numRef>
          </c:val>
          <c:smooth val="0"/>
        </c:ser>
        <c:ser>
          <c:idx val="10"/>
          <c:order val="10"/>
          <c:tx>
            <c:strRef>
              <c:f>'Oeufs cons'!$V$86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'Oeufs cons'!$B$87:$B$98</c:f>
              <c:numCache>
                <c:ptCount val="12"/>
              </c:numCache>
            </c:numRef>
          </c:cat>
          <c:val>
            <c:numRef>
              <c:f>'Oeufs cons'!$V$87:$V$98</c:f>
              <c:numCache>
                <c:ptCount val="12"/>
              </c:numCache>
            </c:numRef>
          </c:val>
          <c:smooth val="0"/>
        </c:ser>
        <c:ser>
          <c:idx val="11"/>
          <c:order val="11"/>
          <c:tx>
            <c:strRef>
              <c:f>'Oeufs cons'!$Z$86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'Oeufs cons'!$B$87:$B$98</c:f>
              <c:numCache>
                <c:ptCount val="12"/>
              </c:numCache>
            </c:numRef>
          </c:cat>
          <c:val>
            <c:numRef>
              <c:f>'Oeufs cons'!$Z$87:$Z$98</c:f>
              <c:numCache>
                <c:ptCount val="12"/>
              </c:numCache>
            </c:numRef>
          </c:val>
          <c:smooth val="0"/>
        </c:ser>
        <c:ser>
          <c:idx val="12"/>
          <c:order val="12"/>
          <c:tx>
            <c:strRef>
              <c:f>'Oeufs cons'!$AA$86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'Oeufs cons'!$B$87:$B$98</c:f>
              <c:numCache>
                <c:ptCount val="12"/>
              </c:numCache>
            </c:numRef>
          </c:cat>
          <c:val>
            <c:numRef>
              <c:f>'Oeufs cons'!$AA$87:$AA$98</c:f>
              <c:numCache>
                <c:ptCount val="12"/>
              </c:numCache>
            </c:numRef>
          </c:val>
          <c:smooth val="0"/>
        </c:ser>
        <c:ser>
          <c:idx val="13"/>
          <c:order val="13"/>
          <c:tx>
            <c:strRef>
              <c:f>'Oeufs cons'!$AB$86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'Oeufs cons'!$B$87:$B$98</c:f>
              <c:numCache>
                <c:ptCount val="12"/>
              </c:numCache>
            </c:numRef>
          </c:cat>
          <c:val>
            <c:numRef>
              <c:f>'Oeufs cons'!$AB$87:$AB$98</c:f>
              <c:numCache>
                <c:ptCount val="12"/>
              </c:numCache>
            </c:numRef>
          </c:val>
          <c:smooth val="0"/>
        </c:ser>
        <c:axId val="5592637"/>
        <c:axId val="5609318"/>
      </c:lineChart>
      <c:catAx>
        <c:axId val="55926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09318"/>
        <c:crosses val="autoZero"/>
        <c:auto val="1"/>
        <c:lblOffset val="100"/>
        <c:noMultiLvlLbl val="0"/>
      </c:catAx>
      <c:valAx>
        <c:axId val="5609318"/>
        <c:scaling>
          <c:orientation val="minMax"/>
          <c:max val="1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5926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Oeufs!$C$110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Oeufs!$B$111:$B$122</c:f>
              <c:numCache>
                <c:ptCount val="12"/>
              </c:numCache>
            </c:numRef>
          </c:cat>
          <c:val>
            <c:numRef>
              <c:f>Oeufs!$C$111:$C$122</c:f>
              <c:numCache>
                <c:ptCount val="12"/>
              </c:numCache>
            </c:numRef>
          </c:val>
          <c:smooth val="0"/>
        </c:ser>
        <c:ser>
          <c:idx val="1"/>
          <c:order val="1"/>
          <c:tx>
            <c:strRef>
              <c:f>Oeufs!$F$110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Oeufs!$B$111:$B$122</c:f>
              <c:numCache>
                <c:ptCount val="12"/>
              </c:numCache>
            </c:numRef>
          </c:cat>
          <c:val>
            <c:numRef>
              <c:f>Oeufs!$F$111:$F$122</c:f>
              <c:numCache>
                <c:ptCount val="12"/>
              </c:numCache>
            </c:numRef>
          </c:val>
          <c:smooth val="0"/>
        </c:ser>
        <c:ser>
          <c:idx val="2"/>
          <c:order val="2"/>
          <c:tx>
            <c:strRef>
              <c:f>Oeufs!$G$110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Oeufs!$B$111:$B$122</c:f>
              <c:numCache>
                <c:ptCount val="12"/>
              </c:numCache>
            </c:numRef>
          </c:cat>
          <c:val>
            <c:numRef>
              <c:f>Oeufs!$G$111:$G$122</c:f>
              <c:numCache>
                <c:ptCount val="12"/>
              </c:numCache>
            </c:numRef>
          </c:val>
          <c:smooth val="0"/>
        </c:ser>
        <c:ser>
          <c:idx val="3"/>
          <c:order val="3"/>
          <c:tx>
            <c:strRef>
              <c:f>Oeufs!$I$110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Oeufs!$B$111:$B$122</c:f>
              <c:numCache>
                <c:ptCount val="12"/>
              </c:numCache>
            </c:numRef>
          </c:cat>
          <c:val>
            <c:numRef>
              <c:f>Oeufs!$I$111:$I$122</c:f>
              <c:numCache>
                <c:ptCount val="12"/>
              </c:numCache>
            </c:numRef>
          </c:val>
          <c:smooth val="0"/>
        </c:ser>
        <c:ser>
          <c:idx val="4"/>
          <c:order val="4"/>
          <c:tx>
            <c:strRef>
              <c:f>Oeufs!$J$110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Oeufs!$B$111:$B$122</c:f>
              <c:numCache>
                <c:ptCount val="12"/>
              </c:numCache>
            </c:numRef>
          </c:cat>
          <c:val>
            <c:numRef>
              <c:f>Oeufs!$J$111:$J$122</c:f>
              <c:numCache>
                <c:ptCount val="12"/>
              </c:numCache>
            </c:numRef>
          </c:val>
          <c:smooth val="0"/>
        </c:ser>
        <c:ser>
          <c:idx val="5"/>
          <c:order val="5"/>
          <c:tx>
            <c:strRef>
              <c:f>Oeufs!$K$110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Oeufs!$B$111:$B$122</c:f>
              <c:numCache>
                <c:ptCount val="12"/>
              </c:numCache>
            </c:numRef>
          </c:cat>
          <c:val>
            <c:numRef>
              <c:f>Oeufs!$K$111:$K$122</c:f>
              <c:numCache>
                <c:ptCount val="12"/>
              </c:numCache>
            </c:numRef>
          </c:val>
          <c:smooth val="0"/>
        </c:ser>
        <c:ser>
          <c:idx val="6"/>
          <c:order val="6"/>
          <c:tx>
            <c:strRef>
              <c:f>Oeufs!$L$110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Oeufs!$B$111:$B$122</c:f>
              <c:numCache>
                <c:ptCount val="12"/>
              </c:numCache>
            </c:numRef>
          </c:cat>
          <c:val>
            <c:numRef>
              <c:f>Oeufs!$L$111:$L$122</c:f>
              <c:numCache>
                <c:ptCount val="12"/>
              </c:numCache>
            </c:numRef>
          </c:val>
          <c:smooth val="0"/>
        </c:ser>
        <c:ser>
          <c:idx val="7"/>
          <c:order val="7"/>
          <c:tx>
            <c:strRef>
              <c:f>Oeufs!$M$110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Oeufs!$B$111:$B$122</c:f>
              <c:numCache>
                <c:ptCount val="12"/>
              </c:numCache>
            </c:numRef>
          </c:cat>
          <c:val>
            <c:numRef>
              <c:f>Oeufs!$M$111:$M$122</c:f>
              <c:numCache>
                <c:ptCount val="12"/>
              </c:numCache>
            </c:numRef>
          </c:val>
          <c:smooth val="0"/>
        </c:ser>
        <c:ser>
          <c:idx val="8"/>
          <c:order val="8"/>
          <c:tx>
            <c:strRef>
              <c:f>Oeufs!$S$110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Oeufs!$B$111:$B$122</c:f>
              <c:numCache>
                <c:ptCount val="12"/>
              </c:numCache>
            </c:numRef>
          </c:cat>
          <c:val>
            <c:numRef>
              <c:f>Oeufs!$S$111:$S$122</c:f>
              <c:numCache>
                <c:ptCount val="12"/>
              </c:numCache>
            </c:numRef>
          </c:val>
          <c:smooth val="0"/>
        </c:ser>
        <c:ser>
          <c:idx val="9"/>
          <c:order val="9"/>
          <c:tx>
            <c:strRef>
              <c:f>Oeufs!$T$110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Oeufs!$B$111:$B$122</c:f>
              <c:numCache>
                <c:ptCount val="12"/>
              </c:numCache>
            </c:numRef>
          </c:cat>
          <c:val>
            <c:numRef>
              <c:f>Oeufs!$T$111:$T$122</c:f>
              <c:numCache>
                <c:ptCount val="12"/>
              </c:numCache>
            </c:numRef>
          </c:val>
          <c:smooth val="0"/>
        </c:ser>
        <c:ser>
          <c:idx val="10"/>
          <c:order val="10"/>
          <c:tx>
            <c:strRef>
              <c:f>Oeufs!$V$110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Oeufs!$B$111:$B$122</c:f>
              <c:numCache>
                <c:ptCount val="12"/>
              </c:numCache>
            </c:numRef>
          </c:cat>
          <c:val>
            <c:numRef>
              <c:f>Oeufs!$V$111:$V$122</c:f>
              <c:numCache>
                <c:ptCount val="12"/>
              </c:numCache>
            </c:numRef>
          </c:val>
          <c:smooth val="0"/>
        </c:ser>
        <c:ser>
          <c:idx val="11"/>
          <c:order val="11"/>
          <c:tx>
            <c:strRef>
              <c:f>Oeufs!$Z$110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Oeufs!$B$111:$B$122</c:f>
              <c:numCache>
                <c:ptCount val="12"/>
              </c:numCache>
            </c:numRef>
          </c:cat>
          <c:val>
            <c:numRef>
              <c:f>Oeufs!$Z$111:$Z$122</c:f>
              <c:numCache>
                <c:ptCount val="12"/>
              </c:numCache>
            </c:numRef>
          </c:val>
          <c:smooth val="0"/>
        </c:ser>
        <c:ser>
          <c:idx val="12"/>
          <c:order val="12"/>
          <c:tx>
            <c:strRef>
              <c:f>Oeufs!$AA$110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Oeufs!$B$111:$B$122</c:f>
              <c:numCache>
                <c:ptCount val="12"/>
              </c:numCache>
            </c:numRef>
          </c:cat>
          <c:val>
            <c:numRef>
              <c:f>Oeufs!$AA$111:$AA$122</c:f>
              <c:numCache>
                <c:ptCount val="12"/>
              </c:numCache>
            </c:numRef>
          </c:val>
          <c:smooth val="0"/>
        </c:ser>
        <c:ser>
          <c:idx val="13"/>
          <c:order val="13"/>
          <c:tx>
            <c:strRef>
              <c:f>Oeufs!$AB$110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Oeufs!$B$111:$B$122</c:f>
              <c:numCache>
                <c:ptCount val="12"/>
              </c:numCache>
            </c:numRef>
          </c:cat>
          <c:val>
            <c:numRef>
              <c:f>Oeufs!$AB$111:$AB$122</c:f>
              <c:numCache>
                <c:ptCount val="12"/>
              </c:numCache>
            </c:numRef>
          </c:val>
          <c:smooth val="0"/>
        </c:ser>
        <c:axId val="6827031"/>
        <c:axId val="28611216"/>
      </c:lineChart>
      <c:catAx>
        <c:axId val="68270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611216"/>
        <c:crosses val="autoZero"/>
        <c:auto val="1"/>
        <c:lblOffset val="100"/>
        <c:noMultiLvlLbl val="0"/>
      </c:catAx>
      <c:valAx>
        <c:axId val="28611216"/>
        <c:scaling>
          <c:orientation val="minMax"/>
          <c:max val="12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827031"/>
        <c:crossesAt val="1"/>
        <c:crossBetween val="between"/>
        <c:dispUnits/>
        <c:majorUnit val="1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Egg production 2007 in the EU 25
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Forecast: 6 918 MioT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"/>
          <c:y val="0.00375"/>
        </c:manualLayout>
      </c:layout>
      <c:spPr>
        <a:noFill/>
        <a:ln>
          <a:noFill/>
        </a:ln>
      </c:spPr>
    </c:title>
    <c:view3D>
      <c:rotX val="15"/>
      <c:hPercent val="100"/>
      <c:rotY val="30"/>
      <c:depthPercent val="100"/>
      <c:rAngAx val="1"/>
    </c:view3D>
    <c:plotArea>
      <c:layout>
        <c:manualLayout>
          <c:xMode val="edge"/>
          <c:yMode val="edge"/>
          <c:x val="0.0855"/>
          <c:y val="0.292"/>
          <c:w val="0.79325"/>
          <c:h val="0.623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FF00FF"/>
              </a:solidFill>
            </c:spPr>
          </c:dPt>
          <c:dPt>
            <c:idx val="3"/>
            <c:spPr>
              <a:solidFill>
                <a:srgbClr val="00FF00"/>
              </a:solidFill>
            </c:spPr>
          </c:dPt>
          <c:dPt>
            <c:idx val="4"/>
            <c:spPr>
              <a:solidFill>
                <a:srgbClr val="3366FF"/>
              </a:solidFill>
            </c:spPr>
          </c:dPt>
          <c:dPt>
            <c:idx val="5"/>
            <c:spPr>
              <a:solidFill>
                <a:srgbClr val="FFFFFF"/>
              </a:solidFill>
            </c:spPr>
          </c:dPt>
          <c:dPt>
            <c:idx val="6"/>
            <c:spPr>
              <a:solidFill>
                <a:srgbClr val="FF0000"/>
              </a:solidFill>
            </c:spPr>
          </c:dPt>
          <c:dPt>
            <c:idx val="7"/>
            <c:spPr>
              <a:solidFill>
                <a:srgbClr val="0000FF"/>
              </a:solidFill>
            </c:spPr>
          </c:dPt>
          <c:dPt>
            <c:idx val="8"/>
            <c:spPr>
              <a:solidFill>
                <a:srgbClr val="FFFF00"/>
              </a:solidFill>
            </c:spPr>
          </c:dPt>
          <c:dPt>
            <c:idx val="9"/>
            <c:spPr>
              <a:solidFill>
                <a:srgbClr val="000000"/>
              </a:solidFill>
            </c:spPr>
          </c:dPt>
          <c:dPt>
            <c:idx val="10"/>
            <c:spPr>
              <a:solidFill>
                <a:srgbClr val="FFFF00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FR
13.9%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ES
13.4%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UK
11.5%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IT
11.3%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DE
11.2%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NL
8.8%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PL
7.7%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HU
4.5%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CZ
3.3%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BE
2.5%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Other
10.6%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Oeufs!$AJ$75:$AJ$85</c:f>
              <c:strCache/>
            </c:strRef>
          </c:cat>
          <c:val>
            <c:numRef>
              <c:f>Oeufs!$AK$75:$AK$85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firstSliceAng val="3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Production of Total Poultry in EU 27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"/>
          <c:y val="0.10175"/>
          <c:w val="0.92525"/>
          <c:h val="0.81925"/>
        </c:manualLayout>
      </c:layout>
      <c:barChart>
        <c:barDir val="col"/>
        <c:grouping val="clustered"/>
        <c:varyColors val="0"/>
        <c:ser>
          <c:idx val="3"/>
          <c:order val="0"/>
          <c:tx>
            <c:v>2005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Volailles!$C$7:$AB$7</c:f>
              <c:strCache/>
            </c:strRef>
          </c:cat>
          <c:val>
            <c:numRef>
              <c:f>Volailles!$C$64:$AB$64</c:f>
              <c:numCache/>
            </c:numRef>
          </c:val>
        </c:ser>
        <c:ser>
          <c:idx val="2"/>
          <c:order val="1"/>
          <c:tx>
            <c:v>2006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Volailles!$C$7:$AB$7</c:f>
              <c:strCache/>
            </c:strRef>
          </c:cat>
          <c:val>
            <c:numRef>
              <c:f>Volailles!$C$68:$AB$68</c:f>
              <c:numCache/>
            </c:numRef>
          </c:val>
        </c:ser>
        <c:ser>
          <c:idx val="0"/>
          <c:order val="2"/>
          <c:tx>
            <c:v>2007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Volailles!$C$7:$AB$7</c:f>
              <c:strCache/>
            </c:strRef>
          </c:cat>
          <c:val>
            <c:numRef>
              <c:f>Volailles!$C$72:$AB$72</c:f>
              <c:numCache/>
            </c:numRef>
          </c:val>
        </c:ser>
        <c:ser>
          <c:idx val="14"/>
          <c:order val="3"/>
          <c:tx>
            <c:v>2008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Volailles!$C$7:$AB$7</c:f>
              <c:strCache/>
            </c:strRef>
          </c:cat>
          <c:val>
            <c:numRef>
              <c:f>Volailles!$C$76:$AB$76</c:f>
              <c:numCache/>
            </c:numRef>
          </c:val>
        </c:ser>
        <c:ser>
          <c:idx val="1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Volailles!$C$7:$AB$7</c:f>
              <c:strCache/>
            </c:strRef>
          </c:cat>
          <c:val>
            <c:numRef>
              <c:f>Volailles!$C$8:$AB$8</c:f>
            </c:numRef>
          </c:val>
        </c:ser>
        <c:ser>
          <c:idx val="4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Volailles!$C$7:$AB$7</c:f>
              <c:strCache/>
            </c:strRef>
          </c:cat>
          <c:val>
            <c:numRef>
              <c:f>Volailles!$C$9:$AB$9</c:f>
            </c:numRef>
          </c:val>
        </c:ser>
        <c:ser>
          <c:idx val="5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Volailles!$C$7:$AB$7</c:f>
              <c:strCache/>
            </c:strRef>
          </c:cat>
          <c:val>
            <c:numRef>
              <c:f>Volailles!$C$10:$AB$10</c:f>
            </c:numRef>
          </c:val>
        </c:ser>
        <c:ser>
          <c:idx val="6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Volailles!$C$7:$AB$7</c:f>
              <c:strCache/>
            </c:strRef>
          </c:cat>
          <c:val>
            <c:numRef>
              <c:f>Volailles!$C$11:$AB$11</c:f>
            </c:numRef>
          </c:val>
        </c:ser>
        <c:ser>
          <c:idx val="7"/>
          <c:order val="8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Volailles!$C$7:$AB$7</c:f>
              <c:strCache/>
            </c:strRef>
          </c:cat>
          <c:val>
            <c:numRef>
              <c:f>Volailles!$C$12:$AB$12</c:f>
            </c:numRef>
          </c:val>
        </c:ser>
        <c:ser>
          <c:idx val="8"/>
          <c:order val="9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Volailles!$C$7:$AB$7</c:f>
              <c:strCache/>
            </c:strRef>
          </c:cat>
          <c:val>
            <c:numRef>
              <c:f>Volailles!$C$13:$AB$13</c:f>
            </c:numRef>
          </c:val>
        </c:ser>
        <c:ser>
          <c:idx val="9"/>
          <c:order val="1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Volailles!$C$7:$AB$7</c:f>
              <c:strCache/>
            </c:strRef>
          </c:cat>
          <c:val>
            <c:numRef>
              <c:f>Volailles!$C$14:$AB$14</c:f>
            </c:numRef>
          </c:val>
        </c:ser>
        <c:ser>
          <c:idx val="10"/>
          <c:order val="1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Volailles!$C$7:$AB$7</c:f>
              <c:strCache/>
            </c:strRef>
          </c:cat>
          <c:val>
            <c:numRef>
              <c:f>Volailles!$C$15:$AB$15</c:f>
            </c:numRef>
          </c:val>
        </c:ser>
        <c:ser>
          <c:idx val="11"/>
          <c:order val="1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Volailles!$C$7:$AB$7</c:f>
              <c:strCache/>
            </c:strRef>
          </c:cat>
          <c:val>
            <c:numRef>
              <c:f>Volailles!$C$16:$AB$16</c:f>
            </c:numRef>
          </c:val>
        </c:ser>
        <c:ser>
          <c:idx val="12"/>
          <c:order val="1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Volailles!$C$7:$AB$7</c:f>
              <c:strCache/>
            </c:strRef>
          </c:cat>
          <c:val>
            <c:numRef>
              <c:f>Volailles!$C$17:$AB$17</c:f>
            </c:numRef>
          </c:val>
        </c:ser>
        <c:ser>
          <c:idx val="13"/>
          <c:order val="1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Volailles!$C$7:$AB$7</c:f>
              <c:strCache/>
            </c:strRef>
          </c:cat>
          <c:val>
            <c:numRef>
              <c:f>Volailles!$C$18:$AB$18</c:f>
            </c:numRef>
          </c:val>
        </c:ser>
        <c:axId val="10959411"/>
        <c:axId val="61839500"/>
      </c:barChart>
      <c:catAx>
        <c:axId val="10959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525" b="0" i="0" u="none" baseline="0">
                <a:latin typeface="Arial"/>
                <a:ea typeface="Arial"/>
                <a:cs typeface="Arial"/>
              </a:defRPr>
            </a:pPr>
          </a:p>
        </c:txPr>
        <c:crossAx val="61839500"/>
        <c:crosses val="autoZero"/>
        <c:auto val="1"/>
        <c:lblOffset val="100"/>
        <c:tickLblSkip val="1"/>
        <c:noMultiLvlLbl val="0"/>
      </c:catAx>
      <c:valAx>
        <c:axId val="61839500"/>
        <c:scaling>
          <c:orientation val="minMax"/>
          <c:max val="1999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1000 tonnes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959411"/>
        <c:crossesAt val="1"/>
        <c:crossBetween val="between"/>
        <c:dispUnits/>
        <c:majorUnit val="500"/>
        <c:minorUnit val="1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1525"/>
          <c:y val="0.91625"/>
          <c:w val="0.56525"/>
          <c:h val="0.07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Production of Poultry 2005 by Member State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Total: 10.977 Mio Tonns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200"/>
      <c:depthPercent val="100"/>
      <c:rAngAx val="1"/>
    </c:view3D>
    <c:plotArea>
      <c:layout>
        <c:manualLayout>
          <c:xMode val="edge"/>
          <c:yMode val="edge"/>
          <c:x val="0.0825"/>
          <c:y val="0.24225"/>
          <c:w val="0.82"/>
          <c:h val="0.660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Volailles!$C$7:$AB$7</c:f>
              <c:strCache/>
            </c:strRef>
          </c:cat>
          <c:val>
            <c:numRef>
              <c:f>Volailles!$C$68:$AB$68</c:f>
              <c:numCache/>
            </c:numRef>
          </c:val>
        </c:ser>
        <c:firstSliceAng val="2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Poultrymeat production 2007 in the EU 25</a:t>
            </a:r>
            <a:r>
              <a:rPr lang="en-US" cap="none" sz="975" b="1" i="0" u="none" baseline="0">
                <a:latin typeface="Arial"/>
                <a:ea typeface="Arial"/>
                <a:cs typeface="Arial"/>
              </a:rPr>
              <a:t>
Forecast: 10 783 MioT</a:t>
            </a:r>
          </a:p>
        </c:rich>
      </c:tx>
      <c:layout>
        <c:manualLayout>
          <c:xMode val="factor"/>
          <c:yMode val="factor"/>
          <c:x val="0.0025"/>
          <c:y val="-0.021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65"/>
          <c:y val="0.40225"/>
          <c:w val="0.7325"/>
          <c:h val="0.58625"/>
        </c:manualLayout>
      </c:layout>
      <c:pie3DChart>
        <c:varyColors val="1"/>
        <c:ser>
          <c:idx val="0"/>
          <c:order val="0"/>
          <c:explosion val="2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FF0000"/>
              </a:solidFill>
            </c:spPr>
          </c:dPt>
          <c:dPt>
            <c:idx val="5"/>
            <c:spPr>
              <a:solidFill>
                <a:srgbClr val="3366FF"/>
              </a:solidFill>
            </c:spPr>
          </c:dPt>
          <c:dPt>
            <c:idx val="6"/>
            <c:spPr>
              <a:solidFill>
                <a:srgbClr val="339933"/>
              </a:solidFill>
            </c:spPr>
          </c:dPt>
          <c:dPt>
            <c:idx val="7"/>
            <c:spPr>
              <a:solidFill>
                <a:srgbClr val="FFFF99"/>
              </a:solidFill>
            </c:spPr>
          </c:dPt>
          <c:dPt>
            <c:idx val="8"/>
            <c:spPr>
              <a:solidFill>
                <a:srgbClr val="FF0000"/>
              </a:solidFill>
            </c:spPr>
          </c:dPt>
          <c:dPt>
            <c:idx val="12"/>
            <c:spPr>
              <a:solidFill>
                <a:srgbClr val="00FF00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BE
2.5%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CZ
2.1%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DE
11.4%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ES
11.9%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FR
17.0%</a:t>
                    </a:r>
                  </a:p>
                </c:rich>
              </c:tx>
              <c:numFmt formatCode="General" sourceLinked="1"/>
              <c:spPr>
                <a:solidFill>
                  <a:srgbClr val="FF0000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IT
10.0%</a:t>
                    </a:r>
                  </a:p>
                </c:rich>
              </c:tx>
              <c:numFmt formatCode="General" sourceLinked="1"/>
              <c:spPr>
                <a:solidFill>
                  <a:srgbClr val="3366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HU
4.1%</a:t>
                    </a:r>
                  </a:p>
                </c:rich>
              </c:tx>
              <c:numFmt formatCode="General" sourceLinked="1"/>
              <c:spPr>
                <a:solidFill>
                  <a:srgbClr val="339933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NL
5.2%</a:t>
                    </a:r>
                  </a:p>
                </c:rich>
              </c:tx>
              <c:numFmt formatCode="General" sourceLinked="1"/>
              <c:spPr>
                <a:solidFill>
                  <a:srgbClr val="FFFF9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PL
9.5%</a:t>
                    </a:r>
                  </a:p>
                </c:rich>
              </c:tx>
              <c:numFmt formatCode="General" sourceLinked="1"/>
              <c:spPr>
                <a:solidFill>
                  <a:srgbClr val="FF0000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PT
2.7%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UK
14.3%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Other
9.3%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Other
7.9%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Volailles!$AR$79:$AR$90</c:f>
              <c:strCache/>
            </c:strRef>
          </c:cat>
          <c:val>
            <c:numRef>
              <c:f>Volailles!$AS$79:$AS$90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Production de volailles dans l'Union européenne</a:t>
            </a:r>
            <a:r>
              <a:rPr lang="en-US" cap="none" sz="1800" b="1" i="0" u="none" baseline="0"/>
              <a:t>
</a:t>
            </a:r>
            <a:r>
              <a:rPr lang="en-US" cap="none" sz="1400" b="1" i="0" u="none" baseline="0"/>
              <a:t>1.000 tonnes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725"/>
          <c:w val="0.90975"/>
          <c:h val="0.83425"/>
        </c:manualLayout>
      </c:layout>
      <c:lineChart>
        <c:grouping val="standard"/>
        <c:varyColors val="0"/>
        <c:ser>
          <c:idx val="0"/>
          <c:order val="0"/>
          <c:tx>
            <c:strRef>
              <c:f>Graphique!$C$2:$C$3</c:f>
              <c:strCache>
                <c:ptCount val="1"/>
                <c:pt idx="0">
                  <c:v>Volailles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Graphique!$B$4:$B$19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cat>
          <c:val>
            <c:numRef>
              <c:f>Graphique!$C$4:$C$19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Graphique!$D$2:$D$3</c:f>
              <c:strCache>
                <c:ptCount val="1"/>
                <c:pt idx="0">
                  <c:v>Poulet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Graphique!$B$4:$B$19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cat>
          <c:val>
            <c:numRef>
              <c:f>Graphique!$D$4:$D$19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Graphique!$E$2:$E$3</c:f>
              <c:strCache>
                <c:ptCount val="1"/>
                <c:pt idx="0">
                  <c:v>Dinde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Graphique!$B$4:$B$19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cat>
          <c:val>
            <c:numRef>
              <c:f>Graphique!$E$4:$E$19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Graphique!$F$2:$F$3</c:f>
              <c:strCache>
                <c:ptCount val="1"/>
                <c:pt idx="0">
                  <c:v>Canard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Graphique!$B$4:$B$19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cat>
          <c:val>
            <c:numRef>
              <c:f>Graphique!$F$4:$F$19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marker val="1"/>
        <c:axId val="17989613"/>
        <c:axId val="38173334"/>
      </c:lineChart>
      <c:catAx>
        <c:axId val="17989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8173334"/>
        <c:crosses val="autoZero"/>
        <c:auto val="1"/>
        <c:lblOffset val="100"/>
        <c:noMultiLvlLbl val="0"/>
      </c:catAx>
      <c:valAx>
        <c:axId val="381733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1798961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05"/>
          <c:y val="0.957"/>
          <c:w val="0.82125"/>
          <c:h val="0.036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1"/>
          <c:order val="0"/>
          <c:tx>
            <c:strRef>
              <c:f>Graphique!$H$6</c:f>
              <c:strCache>
                <c:ptCount val="1"/>
                <c:pt idx="0">
                  <c:v>Œufs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Graphique!$G$7:$G$18</c:f>
              <c:numCache>
                <c:ptCount val="12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</c:numCache>
            </c:numRef>
          </c:cat>
          <c:val>
            <c:numRef>
              <c:f>Graphique!$H$7:$H$18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6962.106</c:v>
                </c:pt>
                <c:pt idx="8">
                  <c:v>6955.987</c:v>
                </c:pt>
                <c:pt idx="9">
                  <c:v>6906.143</c:v>
                </c:pt>
                <c:pt idx="10">
                  <c:v>7189.872</c:v>
                </c:pt>
                <c:pt idx="11">
                  <c:v>7465.290000000001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Graphique!$I$6</c:f>
              <c:strCache>
                <c:ptCount val="1"/>
                <c:pt idx="0">
                  <c:v>Œufs cons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Graphique!$G$7:$G$18</c:f>
              <c:numCache>
                <c:ptCount val="12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</c:numCache>
            </c:numRef>
          </c:cat>
          <c:val>
            <c:numRef>
              <c:f>Graphique!$I$7:$I$18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6302.191999999999</c:v>
                </c:pt>
                <c:pt idx="8">
                  <c:v>6697.36</c:v>
                </c:pt>
                <c:pt idx="9">
                  <c:v>6772.183000000001</c:v>
                </c:pt>
                <c:pt idx="10">
                  <c:v>7100.034</c:v>
                </c:pt>
                <c:pt idx="11">
                  <c:v>6839.91</c:v>
                </c:pt>
              </c:numCache>
            </c:numRef>
          </c:val>
          <c:smooth val="0"/>
        </c:ser>
        <c:marker val="1"/>
        <c:axId val="35189959"/>
        <c:axId val="18730176"/>
      </c:lineChart>
      <c:lineChart>
        <c:grouping val="standard"/>
        <c:varyColors val="0"/>
        <c:ser>
          <c:idx val="2"/>
          <c:order val="2"/>
          <c:tx>
            <c:strRef>
              <c:f>Graphique!$J$6</c:f>
              <c:strCache>
                <c:ptCount val="1"/>
                <c:pt idx="0">
                  <c:v>à couver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Graphique!$G$7:$G$18</c:f>
              <c:numCache>
                <c:ptCount val="12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</c:numCache>
            </c:numRef>
          </c:cat>
          <c:val>
            <c:numRef>
              <c:f>Graphique!$J$7:$J$18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659.9140000000007</c:v>
                </c:pt>
                <c:pt idx="8">
                  <c:v>258.6270000000004</c:v>
                </c:pt>
                <c:pt idx="9">
                  <c:v>133.95999999999913</c:v>
                </c:pt>
                <c:pt idx="10">
                  <c:v>89.83800000000065</c:v>
                </c:pt>
                <c:pt idx="11">
                  <c:v>625.380000000001</c:v>
                </c:pt>
              </c:numCache>
            </c:numRef>
          </c:val>
          <c:smooth val="0"/>
        </c:ser>
        <c:marker val="1"/>
        <c:axId val="25125569"/>
        <c:axId val="22227210"/>
      </c:lineChart>
      <c:catAx>
        <c:axId val="351899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8730176"/>
        <c:crosses val="autoZero"/>
        <c:auto val="0"/>
        <c:lblOffset val="100"/>
        <c:tickLblSkip val="1"/>
        <c:noMultiLvlLbl val="0"/>
      </c:catAx>
      <c:valAx>
        <c:axId val="18730176"/>
        <c:scaling>
          <c:orientation val="minMax"/>
          <c:max val="7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5189959"/>
        <c:crossesAt val="1"/>
        <c:crossBetween val="between"/>
        <c:dispUnits/>
      </c:valAx>
      <c:catAx>
        <c:axId val="25125569"/>
        <c:scaling>
          <c:orientation val="minMax"/>
        </c:scaling>
        <c:axPos val="b"/>
        <c:delete val="1"/>
        <c:majorTickMark val="in"/>
        <c:minorTickMark val="none"/>
        <c:tickLblPos val="nextTo"/>
        <c:crossAx val="22227210"/>
        <c:crosses val="autoZero"/>
        <c:auto val="0"/>
        <c:lblOffset val="100"/>
        <c:tickLblSkip val="1"/>
        <c:noMultiLvlLbl val="0"/>
      </c:catAx>
      <c:valAx>
        <c:axId val="22227210"/>
        <c:scaling>
          <c:orientation val="minMax"/>
          <c:max val="7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25125569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2525"/>
          <c:y val="0.4395"/>
          <c:w val="0.3995"/>
          <c:h val="0.07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8175"/>
        </c:manualLayout>
      </c:layout>
      <c:lineChart>
        <c:grouping val="standard"/>
        <c:varyColors val="0"/>
        <c:ser>
          <c:idx val="0"/>
          <c:order val="0"/>
          <c:tx>
            <c:strRef>
              <c:f>Volailles!$C$102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Volailles!$B$103:$B$111</c:f>
              <c:numCache>
                <c:ptCount val="9"/>
              </c:numCache>
            </c:numRef>
          </c:cat>
          <c:val>
            <c:numRef>
              <c:f>Volailles!$C$103:$C$111</c:f>
              <c:numCache>
                <c:ptCount val="9"/>
              </c:numCache>
            </c:numRef>
          </c:val>
          <c:smooth val="0"/>
        </c:ser>
        <c:ser>
          <c:idx val="1"/>
          <c:order val="1"/>
          <c:tx>
            <c:strRef>
              <c:f>Volailles!$F$102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Volailles!$B$103:$B$111</c:f>
              <c:numCache>
                <c:ptCount val="9"/>
              </c:numCache>
            </c:numRef>
          </c:cat>
          <c:val>
            <c:numRef>
              <c:f>Volailles!$F$103:$F$111</c:f>
              <c:numCache>
                <c:ptCount val="9"/>
              </c:numCache>
            </c:numRef>
          </c:val>
          <c:smooth val="0"/>
        </c:ser>
        <c:ser>
          <c:idx val="2"/>
          <c:order val="2"/>
          <c:tx>
            <c:strRef>
              <c:f>Volailles!$G$102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Volailles!$B$103:$B$111</c:f>
              <c:numCache>
                <c:ptCount val="9"/>
              </c:numCache>
            </c:numRef>
          </c:cat>
          <c:val>
            <c:numRef>
              <c:f>Volailles!$G$103:$G$111</c:f>
              <c:numCache>
                <c:ptCount val="9"/>
              </c:numCache>
            </c:numRef>
          </c:val>
          <c:smooth val="0"/>
        </c:ser>
        <c:ser>
          <c:idx val="3"/>
          <c:order val="3"/>
          <c:tx>
            <c:strRef>
              <c:f>Volailles!$I$102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Volailles!$B$103:$B$111</c:f>
              <c:numCache>
                <c:ptCount val="9"/>
              </c:numCache>
            </c:numRef>
          </c:cat>
          <c:val>
            <c:numRef>
              <c:f>Volailles!$I$103:$I$111</c:f>
              <c:numCache>
                <c:ptCount val="9"/>
              </c:numCache>
            </c:numRef>
          </c:val>
          <c:smooth val="0"/>
        </c:ser>
        <c:ser>
          <c:idx val="4"/>
          <c:order val="4"/>
          <c:tx>
            <c:strRef>
              <c:f>Volailles!$J$102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Volailles!$B$103:$B$111</c:f>
              <c:numCache>
                <c:ptCount val="9"/>
              </c:numCache>
            </c:numRef>
          </c:cat>
          <c:val>
            <c:numRef>
              <c:f>Volailles!$J$103:$J$111</c:f>
              <c:numCache>
                <c:ptCount val="9"/>
              </c:numCache>
            </c:numRef>
          </c:val>
          <c:smooth val="0"/>
        </c:ser>
        <c:ser>
          <c:idx val="5"/>
          <c:order val="5"/>
          <c:tx>
            <c:strRef>
              <c:f>Volailles!$K$102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Volailles!$B$103:$B$111</c:f>
              <c:numCache>
                <c:ptCount val="9"/>
              </c:numCache>
            </c:numRef>
          </c:cat>
          <c:val>
            <c:numRef>
              <c:f>Volailles!$K$103:$K$111</c:f>
              <c:numCache>
                <c:ptCount val="9"/>
              </c:numCache>
            </c:numRef>
          </c:val>
          <c:smooth val="0"/>
        </c:ser>
        <c:ser>
          <c:idx val="6"/>
          <c:order val="6"/>
          <c:tx>
            <c:strRef>
              <c:f>Volailles!$L$102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Volailles!$B$103:$B$111</c:f>
              <c:numCache>
                <c:ptCount val="9"/>
              </c:numCache>
            </c:numRef>
          </c:cat>
          <c:val>
            <c:numRef>
              <c:f>Volailles!$L$103:$L$111</c:f>
              <c:numCache>
                <c:ptCount val="9"/>
              </c:numCache>
            </c:numRef>
          </c:val>
          <c:smooth val="0"/>
        </c:ser>
        <c:ser>
          <c:idx val="7"/>
          <c:order val="7"/>
          <c:tx>
            <c:strRef>
              <c:f>Volailles!$M$102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Volailles!$B$103:$B$111</c:f>
              <c:numCache>
                <c:ptCount val="9"/>
              </c:numCache>
            </c:numRef>
          </c:cat>
          <c:val>
            <c:numRef>
              <c:f>Volailles!$M$103:$M$111</c:f>
              <c:numCache>
                <c:ptCount val="9"/>
              </c:numCache>
            </c:numRef>
          </c:val>
          <c:smooth val="0"/>
        </c:ser>
        <c:ser>
          <c:idx val="8"/>
          <c:order val="8"/>
          <c:tx>
            <c:strRef>
              <c:f>Volailles!$S$102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Volailles!$B$103:$B$111</c:f>
              <c:numCache>
                <c:ptCount val="9"/>
              </c:numCache>
            </c:numRef>
          </c:cat>
          <c:val>
            <c:numRef>
              <c:f>Volailles!$S$103:$S$111</c:f>
              <c:numCache>
                <c:ptCount val="9"/>
              </c:numCache>
            </c:numRef>
          </c:val>
          <c:smooth val="0"/>
        </c:ser>
        <c:ser>
          <c:idx val="9"/>
          <c:order val="9"/>
          <c:tx>
            <c:strRef>
              <c:f>Volailles!$T$102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Volailles!$B$103:$B$111</c:f>
              <c:numCache>
                <c:ptCount val="9"/>
              </c:numCache>
            </c:numRef>
          </c:cat>
          <c:val>
            <c:numRef>
              <c:f>Volailles!$T$103:$T$111</c:f>
              <c:numCache>
                <c:ptCount val="9"/>
              </c:numCache>
            </c:numRef>
          </c:val>
          <c:smooth val="0"/>
        </c:ser>
        <c:ser>
          <c:idx val="10"/>
          <c:order val="10"/>
          <c:tx>
            <c:strRef>
              <c:f>Volailles!$V$102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Volailles!$B$103:$B$111</c:f>
              <c:numCache>
                <c:ptCount val="9"/>
              </c:numCache>
            </c:numRef>
          </c:cat>
          <c:val>
            <c:numRef>
              <c:f>Volailles!$V$103:$V$111</c:f>
              <c:numCache>
                <c:ptCount val="9"/>
              </c:numCache>
            </c:numRef>
          </c:val>
          <c:smooth val="0"/>
        </c:ser>
        <c:ser>
          <c:idx val="11"/>
          <c:order val="11"/>
          <c:tx>
            <c:strRef>
              <c:f>Volailles!$Z$102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Volailles!$B$103:$B$111</c:f>
              <c:numCache>
                <c:ptCount val="9"/>
              </c:numCache>
            </c:numRef>
          </c:cat>
          <c:val>
            <c:numRef>
              <c:f>Volailles!$Z$103:$Z$111</c:f>
              <c:numCache>
                <c:ptCount val="9"/>
              </c:numCache>
            </c:numRef>
          </c:val>
          <c:smooth val="0"/>
        </c:ser>
        <c:ser>
          <c:idx val="12"/>
          <c:order val="12"/>
          <c:tx>
            <c:strRef>
              <c:f>Volailles!$AA$102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Volailles!$B$103:$B$111</c:f>
              <c:numCache>
                <c:ptCount val="9"/>
              </c:numCache>
            </c:numRef>
          </c:cat>
          <c:val>
            <c:numRef>
              <c:f>Volailles!$AA$103:$AA$111</c:f>
              <c:numCache>
                <c:ptCount val="9"/>
              </c:numCache>
            </c:numRef>
          </c:val>
          <c:smooth val="0"/>
        </c:ser>
        <c:ser>
          <c:idx val="13"/>
          <c:order val="13"/>
          <c:tx>
            <c:strRef>
              <c:f>Volailles!$AB$102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Volailles!$B$103:$B$111</c:f>
              <c:numCache>
                <c:ptCount val="9"/>
              </c:numCache>
            </c:numRef>
          </c:cat>
          <c:val>
            <c:numRef>
              <c:f>Volailles!$AB$103:$AB$111</c:f>
              <c:numCache>
                <c:ptCount val="9"/>
              </c:numCache>
            </c:numRef>
          </c:val>
          <c:smooth val="0"/>
        </c:ser>
        <c:ser>
          <c:idx val="14"/>
          <c:order val="14"/>
          <c:tx>
            <c:strRef>
              <c:f>Volailles!$AC$102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Volailles!$B$103:$B$111</c:f>
              <c:numCache>
                <c:ptCount val="9"/>
              </c:numCache>
            </c:numRef>
          </c:cat>
          <c:val>
            <c:numRef>
              <c:f>Volailles!$AC$103:$AC$111</c:f>
              <c:numCache>
                <c:ptCount val="9"/>
              </c:numCache>
            </c:numRef>
          </c:val>
          <c:smooth val="0"/>
        </c:ser>
        <c:marker val="1"/>
        <c:axId val="11973595"/>
        <c:axId val="1657204"/>
      </c:lineChart>
      <c:catAx>
        <c:axId val="11973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57204"/>
        <c:crosses val="autoZero"/>
        <c:auto val="1"/>
        <c:lblOffset val="100"/>
        <c:noMultiLvlLbl val="0"/>
      </c:catAx>
      <c:valAx>
        <c:axId val="1657204"/>
        <c:scaling>
          <c:orientation val="minMax"/>
          <c:max val="25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19735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Poulets!$C$107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Poulets!$B$108:$B$119</c:f>
              <c:numCache>
                <c:ptCount val="12"/>
              </c:numCache>
            </c:numRef>
          </c:cat>
          <c:val>
            <c:numRef>
              <c:f>Poulets!$C$108:$C$119</c:f>
              <c:numCache>
                <c:ptCount val="12"/>
              </c:numCache>
            </c:numRef>
          </c:val>
          <c:smooth val="0"/>
        </c:ser>
        <c:ser>
          <c:idx val="1"/>
          <c:order val="1"/>
          <c:tx>
            <c:strRef>
              <c:f>Poulets!$F$107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Poulets!$B$108:$B$119</c:f>
              <c:numCache>
                <c:ptCount val="12"/>
              </c:numCache>
            </c:numRef>
          </c:cat>
          <c:val>
            <c:numRef>
              <c:f>Poulets!$F$108:$F$119</c:f>
              <c:numCache>
                <c:ptCount val="12"/>
              </c:numCache>
            </c:numRef>
          </c:val>
          <c:smooth val="0"/>
        </c:ser>
        <c:ser>
          <c:idx val="2"/>
          <c:order val="2"/>
          <c:tx>
            <c:strRef>
              <c:f>Poulets!$G$107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Poulets!$B$108:$B$119</c:f>
              <c:numCache>
                <c:ptCount val="12"/>
              </c:numCache>
            </c:numRef>
          </c:cat>
          <c:val>
            <c:numRef>
              <c:f>Poulets!$G$108:$G$119</c:f>
              <c:numCache>
                <c:ptCount val="12"/>
              </c:numCache>
            </c:numRef>
          </c:val>
          <c:smooth val="0"/>
        </c:ser>
        <c:ser>
          <c:idx val="3"/>
          <c:order val="3"/>
          <c:tx>
            <c:strRef>
              <c:f>Poulets!$I$107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Poulets!$B$108:$B$119</c:f>
              <c:numCache>
                <c:ptCount val="12"/>
              </c:numCache>
            </c:numRef>
          </c:cat>
          <c:val>
            <c:numRef>
              <c:f>Poulets!$I$108:$I$119</c:f>
              <c:numCache>
                <c:ptCount val="12"/>
              </c:numCache>
            </c:numRef>
          </c:val>
          <c:smooth val="0"/>
        </c:ser>
        <c:ser>
          <c:idx val="4"/>
          <c:order val="4"/>
          <c:tx>
            <c:strRef>
              <c:f>Poulets!$J$107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Poulets!$B$108:$B$119</c:f>
              <c:numCache>
                <c:ptCount val="12"/>
              </c:numCache>
            </c:numRef>
          </c:cat>
          <c:val>
            <c:numRef>
              <c:f>Poulets!$J$108:$J$119</c:f>
              <c:numCache>
                <c:ptCount val="12"/>
              </c:numCache>
            </c:numRef>
          </c:val>
          <c:smooth val="0"/>
        </c:ser>
        <c:ser>
          <c:idx val="5"/>
          <c:order val="5"/>
          <c:tx>
            <c:strRef>
              <c:f>Poulets!$K$107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Poulets!$B$108:$B$119</c:f>
              <c:numCache>
                <c:ptCount val="12"/>
              </c:numCache>
            </c:numRef>
          </c:cat>
          <c:val>
            <c:numRef>
              <c:f>Poulets!$K$108:$K$119</c:f>
              <c:numCache>
                <c:ptCount val="12"/>
              </c:numCache>
            </c:numRef>
          </c:val>
          <c:smooth val="0"/>
        </c:ser>
        <c:ser>
          <c:idx val="6"/>
          <c:order val="6"/>
          <c:tx>
            <c:strRef>
              <c:f>Poulets!$L$107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Poulets!$B$108:$B$119</c:f>
              <c:numCache>
                <c:ptCount val="12"/>
              </c:numCache>
            </c:numRef>
          </c:cat>
          <c:val>
            <c:numRef>
              <c:f>Poulets!$L$108:$L$119</c:f>
              <c:numCache>
                <c:ptCount val="12"/>
              </c:numCache>
            </c:numRef>
          </c:val>
          <c:smooth val="0"/>
        </c:ser>
        <c:ser>
          <c:idx val="7"/>
          <c:order val="7"/>
          <c:tx>
            <c:strRef>
              <c:f>Poulets!$M$107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Poulets!$B$108:$B$119</c:f>
              <c:numCache>
                <c:ptCount val="12"/>
              </c:numCache>
            </c:numRef>
          </c:cat>
          <c:val>
            <c:numRef>
              <c:f>Poulets!$M$108:$M$119</c:f>
              <c:numCache>
                <c:ptCount val="12"/>
              </c:numCache>
            </c:numRef>
          </c:val>
          <c:smooth val="0"/>
        </c:ser>
        <c:ser>
          <c:idx val="8"/>
          <c:order val="8"/>
          <c:tx>
            <c:strRef>
              <c:f>Poulets!$S$107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Poulets!$B$108:$B$119</c:f>
              <c:numCache>
                <c:ptCount val="12"/>
              </c:numCache>
            </c:numRef>
          </c:cat>
          <c:val>
            <c:numRef>
              <c:f>Poulets!$S$108:$S$119</c:f>
              <c:numCache>
                <c:ptCount val="12"/>
              </c:numCache>
            </c:numRef>
          </c:val>
          <c:smooth val="0"/>
        </c:ser>
        <c:ser>
          <c:idx val="9"/>
          <c:order val="9"/>
          <c:tx>
            <c:strRef>
              <c:f>Poulets!$T$107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Poulets!$B$108:$B$119</c:f>
              <c:numCache>
                <c:ptCount val="12"/>
              </c:numCache>
            </c:numRef>
          </c:cat>
          <c:val>
            <c:numRef>
              <c:f>Poulets!$T$108:$T$119</c:f>
              <c:numCache>
                <c:ptCount val="12"/>
              </c:numCache>
            </c:numRef>
          </c:val>
          <c:smooth val="0"/>
        </c:ser>
        <c:ser>
          <c:idx val="10"/>
          <c:order val="10"/>
          <c:tx>
            <c:strRef>
              <c:f>Poulets!$V$107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Poulets!$B$108:$B$119</c:f>
              <c:numCache>
                <c:ptCount val="12"/>
              </c:numCache>
            </c:numRef>
          </c:cat>
          <c:val>
            <c:numRef>
              <c:f>Poulets!$V$108:$V$119</c:f>
              <c:numCache>
                <c:ptCount val="12"/>
              </c:numCache>
            </c:numRef>
          </c:val>
          <c:smooth val="0"/>
        </c:ser>
        <c:ser>
          <c:idx val="11"/>
          <c:order val="11"/>
          <c:tx>
            <c:strRef>
              <c:f>Poulets!$Z$107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Poulets!$B$108:$B$119</c:f>
              <c:numCache>
                <c:ptCount val="12"/>
              </c:numCache>
            </c:numRef>
          </c:cat>
          <c:val>
            <c:numRef>
              <c:f>Poulets!$Z$108:$Z$119</c:f>
              <c:numCache>
                <c:ptCount val="12"/>
              </c:numCache>
            </c:numRef>
          </c:val>
          <c:smooth val="0"/>
        </c:ser>
        <c:ser>
          <c:idx val="12"/>
          <c:order val="12"/>
          <c:tx>
            <c:strRef>
              <c:f>Poulets!$AA$107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Poulets!$B$108:$B$119</c:f>
              <c:numCache>
                <c:ptCount val="12"/>
              </c:numCache>
            </c:numRef>
          </c:cat>
          <c:val>
            <c:numRef>
              <c:f>Poulets!$AA$108:$AA$119</c:f>
              <c:numCache>
                <c:ptCount val="12"/>
              </c:numCache>
            </c:numRef>
          </c:val>
          <c:smooth val="0"/>
        </c:ser>
        <c:ser>
          <c:idx val="13"/>
          <c:order val="13"/>
          <c:tx>
            <c:strRef>
              <c:f>Poulets!$AB$107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Poulets!$B$108:$B$119</c:f>
              <c:numCache>
                <c:ptCount val="12"/>
              </c:numCache>
            </c:numRef>
          </c:cat>
          <c:val>
            <c:numRef>
              <c:f>Poulets!$AB$108:$AB$119</c:f>
              <c:numCache>
                <c:ptCount val="12"/>
              </c:numCache>
            </c:numRef>
          </c:val>
          <c:smooth val="0"/>
        </c:ser>
        <c:axId val="53867029"/>
        <c:axId val="39979006"/>
      </c:lineChart>
      <c:catAx>
        <c:axId val="538670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979006"/>
        <c:crosses val="autoZero"/>
        <c:auto val="1"/>
        <c:lblOffset val="100"/>
        <c:noMultiLvlLbl val="0"/>
      </c:catAx>
      <c:valAx>
        <c:axId val="3997900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38670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480314960629921" right="0.7480314960629921" top="0.984251968503937" bottom="0.984251968503937" header="0.5118110236220472" footer="0.5118110236220472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5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5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5"/>
  </sheetViews>
  <pageMargins left="0.75" right="0.75" top="1" bottom="1" header="0.5" footer="0.5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65"/>
  </sheetViews>
  <pageMargins left="0.75" right="0.75" top="1" bottom="1" header="0.5" footer="0.5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65"/>
  </sheetViews>
  <pageMargins left="0.75" right="0.75" top="1" bottom="1" header="0.5" footer="0.5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65"/>
  </sheetViews>
  <pageMargins left="0.75" right="0.75" top="1" bottom="1" header="0.5" footer="0.5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495300</xdr:colOff>
      <xdr:row>81</xdr:row>
      <xdr:rowOff>152400</xdr:rowOff>
    </xdr:from>
    <xdr:to>
      <xdr:col>11</xdr:col>
      <xdr:colOff>161925</xdr:colOff>
      <xdr:row>97</xdr:row>
      <xdr:rowOff>152400</xdr:rowOff>
    </xdr:to>
    <xdr:graphicFrame>
      <xdr:nvGraphicFramePr>
        <xdr:cNvPr id="1" name="Chart 33"/>
        <xdr:cNvGraphicFramePr/>
      </xdr:nvGraphicFramePr>
      <xdr:xfrm>
        <a:off x="1057275" y="11487150"/>
        <a:ext cx="4895850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0.34475</cdr:x>
      <cdr:y>0</cdr:y>
    </cdr:from>
    <cdr:to>
      <cdr:x>0.6635</cdr:x>
      <cdr:y>0.03875</cdr:y>
    </cdr:to>
    <cdr:sp textlink="Dindes!$J$4">
      <cdr:nvSpPr>
        <cdr:cNvPr id="1" name="TextBox 1"/>
        <cdr:cNvSpPr txBox="1">
          <a:spLocks noChangeArrowheads="1"/>
        </cdr:cNvSpPr>
      </cdr:nvSpPr>
      <cdr:spPr>
        <a:xfrm>
          <a:off x="3200400" y="0"/>
          <a:ext cx="29622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98d4d6bf-04c5-44ee-9e1b-d6f245131c13}" type="TxLink">
            <a:rPr lang="en-US" cap="none" sz="1000" b="1" i="0" u="none" baseline="0"/>
            <a:t>Production de viande de dinde (1000t)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0.33125</cdr:x>
      <cdr:y>0</cdr:y>
    </cdr:from>
    <cdr:to>
      <cdr:x>0.6585</cdr:x>
      <cdr:y>0.03875</cdr:y>
    </cdr:to>
    <cdr:sp textlink="Canards!$J$4">
      <cdr:nvSpPr>
        <cdr:cNvPr id="1" name="TextBox 1"/>
        <cdr:cNvSpPr txBox="1">
          <a:spLocks noChangeArrowheads="1"/>
        </cdr:cNvSpPr>
      </cdr:nvSpPr>
      <cdr:spPr>
        <a:xfrm>
          <a:off x="3076575" y="0"/>
          <a:ext cx="30480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db724d69-ffbb-4bad-8908-bed0b9804bf6}" type="TxLink">
            <a:rPr lang="en-US" cap="none" sz="1000" b="1" i="0" u="none" baseline="0">
              <a:solidFill>
                <a:srgbClr val="000000"/>
              </a:solidFill>
            </a:rPr>
            <a:t>Production de viande de canard (1000t)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0.366</cdr:x>
      <cdr:y>0</cdr:y>
    </cdr:from>
    <cdr:to>
      <cdr:x>0.683</cdr:x>
      <cdr:y>0.039</cdr:y>
    </cdr:to>
    <cdr:sp textlink="Lapins!$J$4">
      <cdr:nvSpPr>
        <cdr:cNvPr id="1" name="TextBox 1"/>
        <cdr:cNvSpPr txBox="1">
          <a:spLocks noChangeArrowheads="1"/>
        </cdr:cNvSpPr>
      </cdr:nvSpPr>
      <cdr:spPr>
        <a:xfrm>
          <a:off x="3400425" y="0"/>
          <a:ext cx="29527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d966f5a6-d7ee-4632-8ea6-da393ad39997}" type="TxLink">
            <a:rPr lang="en-US" cap="none" sz="1000" b="1" i="0" u="none" baseline="0">
              <a:solidFill>
                <a:srgbClr val="000000"/>
              </a:solidFill>
            </a:rPr>
            <a:t>Production de viande de lapin (1.000t)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0.333</cdr:x>
      <cdr:y>0</cdr:y>
    </cdr:from>
    <cdr:to>
      <cdr:x>0.72575</cdr:x>
      <cdr:y>0.039</cdr:y>
    </cdr:to>
    <cdr:sp textlink="'Oeufs cons'!$J$4">
      <cdr:nvSpPr>
        <cdr:cNvPr id="1" name="TextBox 1"/>
        <cdr:cNvSpPr txBox="1">
          <a:spLocks noChangeArrowheads="1"/>
        </cdr:cNvSpPr>
      </cdr:nvSpPr>
      <cdr:spPr>
        <a:xfrm>
          <a:off x="3095625" y="0"/>
          <a:ext cx="36576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9222988a-9e32-421c-b9a2-9d3a4b321d02}" type="TxLink">
            <a:rPr lang="en-US" cap="none" sz="1000" b="1" i="0" u="none" baseline="0">
              <a:solidFill>
                <a:srgbClr val="000000"/>
              </a:solidFill>
            </a:rPr>
            <a:t>  Production d'oeufs de consommation  (1000t)</a:t>
          </a:fld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0.2965</cdr:x>
      <cdr:y>0</cdr:y>
    </cdr:from>
    <cdr:to>
      <cdr:x>0.77675</cdr:x>
      <cdr:y>0.03925</cdr:y>
    </cdr:to>
    <cdr:sp textlink="Oeufs!$J$4">
      <cdr:nvSpPr>
        <cdr:cNvPr id="1" name="TextBox 1"/>
        <cdr:cNvSpPr txBox="1">
          <a:spLocks noChangeArrowheads="1"/>
        </cdr:cNvSpPr>
      </cdr:nvSpPr>
      <cdr:spPr>
        <a:xfrm>
          <a:off x="2752725" y="0"/>
          <a:ext cx="44672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9da08c54-7591-4d57-9e5f-df183f90c65c}" type="TxLink">
            <a:rPr lang="en-US" cap="none" sz="1000" b="1" i="0" u="none" baseline="0">
              <a:solidFill>
                <a:srgbClr val="000000"/>
              </a:solidFill>
            </a:rPr>
            <a:t>  Production totale d'oeufs (consommation + à couver) (1000t)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180975</xdr:colOff>
      <xdr:row>70</xdr:row>
      <xdr:rowOff>66675</xdr:rowOff>
    </xdr:from>
    <xdr:to>
      <xdr:col>45</xdr:col>
      <xdr:colOff>561975</xdr:colOff>
      <xdr:row>90</xdr:row>
      <xdr:rowOff>114300</xdr:rowOff>
    </xdr:to>
    <xdr:graphicFrame>
      <xdr:nvGraphicFramePr>
        <xdr:cNvPr id="1" name="Chart 49"/>
        <xdr:cNvGraphicFramePr/>
      </xdr:nvGraphicFramePr>
      <xdr:xfrm>
        <a:off x="21126450" y="9677400"/>
        <a:ext cx="4648200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438150</xdr:colOff>
      <xdr:row>53</xdr:row>
      <xdr:rowOff>114300</xdr:rowOff>
    </xdr:from>
    <xdr:to>
      <xdr:col>42</xdr:col>
      <xdr:colOff>428625</xdr:colOff>
      <xdr:row>69</xdr:row>
      <xdr:rowOff>85725</xdr:rowOff>
    </xdr:to>
    <xdr:graphicFrame>
      <xdr:nvGraphicFramePr>
        <xdr:cNvPr id="1" name="Chart 74"/>
        <xdr:cNvGraphicFramePr/>
      </xdr:nvGraphicFramePr>
      <xdr:xfrm>
        <a:off x="18478500" y="6915150"/>
        <a:ext cx="5219700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33</xdr:col>
      <xdr:colOff>190500</xdr:colOff>
      <xdr:row>81</xdr:row>
      <xdr:rowOff>85725</xdr:rowOff>
    </xdr:from>
    <xdr:to>
      <xdr:col>42</xdr:col>
      <xdr:colOff>190500</xdr:colOff>
      <xdr:row>98</xdr:row>
      <xdr:rowOff>47625</xdr:rowOff>
    </xdr:to>
    <xdr:graphicFrame>
      <xdr:nvGraphicFramePr>
        <xdr:cNvPr id="2" name="Chart 75"/>
        <xdr:cNvGraphicFramePr/>
      </xdr:nvGraphicFramePr>
      <xdr:xfrm>
        <a:off x="18230850" y="11420475"/>
        <a:ext cx="5229225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46</xdr:col>
      <xdr:colOff>142875</xdr:colOff>
      <xdr:row>78</xdr:row>
      <xdr:rowOff>66675</xdr:rowOff>
    </xdr:from>
    <xdr:to>
      <xdr:col>53</xdr:col>
      <xdr:colOff>66675</xdr:colOff>
      <xdr:row>92</xdr:row>
      <xdr:rowOff>47625</xdr:rowOff>
    </xdr:to>
    <xdr:graphicFrame>
      <xdr:nvGraphicFramePr>
        <xdr:cNvPr id="3" name="Chart 77"/>
        <xdr:cNvGraphicFramePr/>
      </xdr:nvGraphicFramePr>
      <xdr:xfrm>
        <a:off x="25908000" y="10915650"/>
        <a:ext cx="4457700" cy="2247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23</xdr:row>
      <xdr:rowOff>0</xdr:rowOff>
    </xdr:from>
    <xdr:to>
      <xdr:col>10</xdr:col>
      <xdr:colOff>0</xdr:colOff>
      <xdr:row>71</xdr:row>
      <xdr:rowOff>152400</xdr:rowOff>
    </xdr:to>
    <xdr:graphicFrame>
      <xdr:nvGraphicFramePr>
        <xdr:cNvPr id="1" name="Chart 1"/>
        <xdr:cNvGraphicFramePr/>
      </xdr:nvGraphicFramePr>
      <xdr:xfrm>
        <a:off x="180975" y="3781425"/>
        <a:ext cx="5486400" cy="792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0.23375</cdr:x>
      <cdr:y>0.0585</cdr:y>
    </cdr:from>
    <cdr:to>
      <cdr:x>0.6305</cdr:x>
      <cdr:y>0.04225</cdr:y>
    </cdr:to>
    <cdr:sp textlink="Oeufs!$J$4">
      <cdr:nvSpPr>
        <cdr:cNvPr id="1" name="TextBox 1"/>
        <cdr:cNvSpPr txBox="1">
          <a:spLocks noChangeArrowheads="1"/>
        </cdr:cNvSpPr>
      </cdr:nvSpPr>
      <cdr:spPr>
        <a:xfrm>
          <a:off x="2171700" y="333375"/>
          <a:ext cx="36957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36d9a1db-5c1d-4e0a-b9e6-8b3c17b91fad}" type="TxLink">
            <a:rPr lang="en-US" cap="none" sz="720" b="0" i="0" u="none" baseline="0">
              <a:latin typeface="Arial"/>
              <a:ea typeface="Arial"/>
              <a:cs typeface="Arial"/>
            </a:rPr>
            <a:t>  Production totale d'oeufs (consommation + à couver) (1000t)</a:t>
          </a:fld>
        </a:p>
      </cdr:txBody>
    </cdr:sp>
  </cdr:relSizeAnchor>
  <cdr:relSizeAnchor xmlns:cdr="http://schemas.openxmlformats.org/drawingml/2006/chartDrawing">
    <cdr:from>
      <cdr:x>0.26825</cdr:x>
      <cdr:y>0.0025</cdr:y>
    </cdr:from>
    <cdr:to>
      <cdr:x>0.74875</cdr:x>
      <cdr:y>0.04125</cdr:y>
    </cdr:to>
    <cdr:sp textlink="Oeufs!$J$4">
      <cdr:nvSpPr>
        <cdr:cNvPr id="2" name="TextBox 2"/>
        <cdr:cNvSpPr txBox="1">
          <a:spLocks noChangeArrowheads="1"/>
        </cdr:cNvSpPr>
      </cdr:nvSpPr>
      <cdr:spPr>
        <a:xfrm>
          <a:off x="2495550" y="9525"/>
          <a:ext cx="4476750" cy="2190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898bfc19-6c90-4b35-96d4-9168eb659f74}" type="TxLink">
            <a:rPr lang="en-US" cap="none" sz="1200" b="1" i="0" u="none" baseline="0">
              <a:solidFill>
                <a:srgbClr val="000000"/>
              </a:solidFill>
            </a:rPr>
            <a:t>  Production totale d'oeufs (consommation + à couver) (1000t)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53100"/>
    <xdr:graphicFrame>
      <xdr:nvGraphicFramePr>
        <xdr:cNvPr id="1" name="Shape 1025"/>
        <xdr:cNvGraphicFramePr/>
      </xdr:nvGraphicFramePr>
      <xdr:xfrm>
        <a:off x="0" y="0"/>
        <a:ext cx="93154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0.27725</cdr:x>
      <cdr:y>0</cdr:y>
    </cdr:from>
    <cdr:to>
      <cdr:x>0.782</cdr:x>
      <cdr:y>0.03475</cdr:y>
    </cdr:to>
    <cdr:sp>
      <cdr:nvSpPr>
        <cdr:cNvPr id="1" name="TextBox 1"/>
        <cdr:cNvSpPr txBox="1">
          <a:spLocks noChangeArrowheads="1"/>
        </cdr:cNvSpPr>
      </cdr:nvSpPr>
      <cdr:spPr>
        <a:xfrm>
          <a:off x="2571750" y="0"/>
          <a:ext cx="4695825" cy="2000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Production indigène brute de viande de volailles (1000t)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0.346</cdr:x>
      <cdr:y>0</cdr:y>
    </cdr:from>
    <cdr:to>
      <cdr:x>0.678</cdr:x>
      <cdr:y>0.03875</cdr:y>
    </cdr:to>
    <cdr:sp textlink="Poulets!$J$4">
      <cdr:nvSpPr>
        <cdr:cNvPr id="1" name="TextBox 1"/>
        <cdr:cNvSpPr txBox="1">
          <a:spLocks noChangeArrowheads="1"/>
        </cdr:cNvSpPr>
      </cdr:nvSpPr>
      <cdr:spPr>
        <a:xfrm>
          <a:off x="3219450" y="0"/>
          <a:ext cx="30861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d201e40f-bb83-4bae-bd49-2f004d5cf9d2}" type="TxLink">
            <a:rPr lang="en-US" cap="none" sz="1000" b="1" i="0" u="none" baseline="0">
              <a:solidFill>
                <a:srgbClr val="000000"/>
              </a:solidFill>
            </a:rPr>
            <a:t>Production de viande de poulet (1000t)</a:t>
          </a:fld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P42"/>
  <sheetViews>
    <sheetView showZeros="0" zoomScale="75" zoomScaleNormal="75" workbookViewId="0" topLeftCell="A1">
      <selection activeCell="N34" sqref="N34"/>
    </sheetView>
  </sheetViews>
  <sheetFormatPr defaultColWidth="9.7109375" defaultRowHeight="12.75"/>
  <cols>
    <col min="1" max="1" width="2.7109375" style="25" customWidth="1"/>
    <col min="2" max="15" width="12.7109375" style="25" customWidth="1"/>
    <col min="16" max="16" width="2.7109375" style="25" customWidth="1"/>
    <col min="17" max="16384" width="9.7109375" style="25" customWidth="1"/>
  </cols>
  <sheetData>
    <row r="1" spans="1:16" ht="12.75">
      <c r="A1" s="22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4"/>
    </row>
    <row r="2" spans="1:16" ht="18">
      <c r="A2" s="26"/>
      <c r="B2" s="422" t="s">
        <v>83</v>
      </c>
      <c r="O2" s="27" t="s">
        <v>94</v>
      </c>
      <c r="P2" s="28"/>
    </row>
    <row r="3" spans="1:16" ht="12.75">
      <c r="A3" s="26"/>
      <c r="N3" s="559">
        <f ca="1">NOW()</f>
        <v>39477.523901851855</v>
      </c>
      <c r="O3" s="559"/>
      <c r="P3" s="28"/>
    </row>
    <row r="4" spans="1:16" ht="12.75">
      <c r="A4" s="26"/>
      <c r="B4" s="275"/>
      <c r="O4" s="48" t="s">
        <v>0</v>
      </c>
      <c r="P4" s="28"/>
    </row>
    <row r="5" spans="1:16" ht="12.75">
      <c r="A5" s="26"/>
      <c r="B5" s="276"/>
      <c r="P5" s="28"/>
    </row>
    <row r="6" spans="1:16" ht="12.75" customHeight="1">
      <c r="A6" s="26"/>
      <c r="B6" s="276"/>
      <c r="P6" s="28"/>
    </row>
    <row r="7" spans="1:16" ht="13.5" customHeight="1">
      <c r="A7" s="26"/>
      <c r="B7" s="276"/>
      <c r="P7" s="28"/>
    </row>
    <row r="8" spans="1:16" ht="12.75">
      <c r="A8" s="26"/>
      <c r="B8" s="276"/>
      <c r="P8" s="28"/>
    </row>
    <row r="9" spans="1:16" ht="12.75">
      <c r="A9" s="26"/>
      <c r="B9" s="277"/>
      <c r="P9" s="28"/>
    </row>
    <row r="10" spans="1:16" ht="12.75">
      <c r="A10" s="26"/>
      <c r="P10" s="28"/>
    </row>
    <row r="11" spans="1:16" ht="12.75">
      <c r="A11" s="26"/>
      <c r="P11" s="28"/>
    </row>
    <row r="12" spans="1:16" ht="12.75">
      <c r="A12" s="26"/>
      <c r="P12" s="28"/>
    </row>
    <row r="13" spans="1:16" ht="12.75">
      <c r="A13" s="26"/>
      <c r="P13" s="28"/>
    </row>
    <row r="14" spans="1:16" ht="12.75">
      <c r="A14" s="26"/>
      <c r="P14" s="28"/>
    </row>
    <row r="15" spans="1:16" ht="12.75">
      <c r="A15" s="26"/>
      <c r="P15" s="28"/>
    </row>
    <row r="16" spans="1:16" ht="12.75">
      <c r="A16" s="26"/>
      <c r="E16" s="29"/>
      <c r="F16" s="30"/>
      <c r="G16" s="30"/>
      <c r="H16" s="30"/>
      <c r="I16" s="30"/>
      <c r="J16" s="30"/>
      <c r="K16" s="30"/>
      <c r="L16" s="31"/>
      <c r="P16" s="28"/>
    </row>
    <row r="17" spans="1:16" ht="34.5">
      <c r="A17" s="26"/>
      <c r="E17" s="32" t="s">
        <v>1</v>
      </c>
      <c r="F17" s="33"/>
      <c r="G17" s="34"/>
      <c r="H17" s="34"/>
      <c r="I17" s="34"/>
      <c r="J17" s="34"/>
      <c r="K17" s="34"/>
      <c r="L17" s="35"/>
      <c r="M17" s="36"/>
      <c r="N17" s="36"/>
      <c r="O17" s="36"/>
      <c r="P17" s="28"/>
    </row>
    <row r="18" spans="1:16" ht="18.75">
      <c r="A18" s="26"/>
      <c r="E18" s="37"/>
      <c r="F18" s="33"/>
      <c r="G18" s="34"/>
      <c r="H18" s="34"/>
      <c r="I18" s="34"/>
      <c r="J18" s="34"/>
      <c r="K18" s="34"/>
      <c r="L18" s="35"/>
      <c r="M18" s="36"/>
      <c r="N18" s="36"/>
      <c r="O18" s="36"/>
      <c r="P18" s="28"/>
    </row>
    <row r="19" spans="1:16" ht="18.75">
      <c r="A19" s="26"/>
      <c r="E19" s="37" t="s">
        <v>2</v>
      </c>
      <c r="F19" s="33"/>
      <c r="G19" s="34"/>
      <c r="H19" s="34"/>
      <c r="I19" s="34"/>
      <c r="J19" s="34"/>
      <c r="K19" s="34"/>
      <c r="L19" s="35"/>
      <c r="M19" s="36"/>
      <c r="N19" s="36"/>
      <c r="O19" s="36"/>
      <c r="P19" s="28"/>
    </row>
    <row r="20" spans="1:16" ht="12.75">
      <c r="A20" s="26"/>
      <c r="E20" s="38"/>
      <c r="F20" s="39"/>
      <c r="G20" s="39"/>
      <c r="H20" s="39"/>
      <c r="I20" s="39"/>
      <c r="J20" s="39"/>
      <c r="K20" s="39"/>
      <c r="L20" s="40"/>
      <c r="P20" s="28"/>
    </row>
    <row r="21" spans="1:16" ht="12.75">
      <c r="A21" s="26"/>
      <c r="P21" s="28"/>
    </row>
    <row r="22" spans="1:16" ht="12.75">
      <c r="A22" s="26"/>
      <c r="P22" s="28"/>
    </row>
    <row r="23" spans="1:16" ht="18">
      <c r="A23" s="26"/>
      <c r="E23" s="41"/>
      <c r="F23" s="42"/>
      <c r="G23" s="42"/>
      <c r="H23" s="42"/>
      <c r="I23" s="42"/>
      <c r="J23" s="42"/>
      <c r="K23" s="42"/>
      <c r="L23" s="42"/>
      <c r="P23" s="28"/>
    </row>
    <row r="24" spans="1:16" ht="12.75">
      <c r="A24" s="26"/>
      <c r="B24"/>
      <c r="C24"/>
      <c r="P24" s="28"/>
    </row>
    <row r="25" spans="1:16" ht="12.75">
      <c r="A25" s="26"/>
      <c r="B25"/>
      <c r="C25"/>
      <c r="P25" s="28"/>
    </row>
    <row r="26" spans="1:16" ht="12.75">
      <c r="A26" s="26"/>
      <c r="B26"/>
      <c r="C26"/>
      <c r="P26" s="28"/>
    </row>
    <row r="27" spans="1:16" ht="12.75">
      <c r="A27" s="26"/>
      <c r="B27"/>
      <c r="C27"/>
      <c r="P27" s="28"/>
    </row>
    <row r="28" spans="1:16" ht="12.75">
      <c r="A28" s="26"/>
      <c r="B28" s="46" t="s">
        <v>3</v>
      </c>
      <c r="C28"/>
      <c r="J28" s="190"/>
      <c r="P28" s="28"/>
    </row>
    <row r="29" spans="1:16" ht="12.75">
      <c r="A29" s="26"/>
      <c r="B29" s="46" t="s">
        <v>4</v>
      </c>
      <c r="C29"/>
      <c r="J29" s="190"/>
      <c r="P29" s="28"/>
    </row>
    <row r="30" spans="1:16" ht="12.75">
      <c r="A30" s="26"/>
      <c r="B30" s="47" t="s">
        <v>95</v>
      </c>
      <c r="C30"/>
      <c r="P30" s="28"/>
    </row>
    <row r="31" spans="1:16" ht="12.75">
      <c r="A31" s="26"/>
      <c r="B31" s="46"/>
      <c r="C31"/>
      <c r="P31" s="28"/>
    </row>
    <row r="32" spans="1:16" ht="12.75">
      <c r="A32" s="26"/>
      <c r="B32" s="46" t="s">
        <v>5</v>
      </c>
      <c r="C32"/>
      <c r="P32" s="28"/>
    </row>
    <row r="33" spans="1:16" ht="12.75">
      <c r="A33" s="26"/>
      <c r="B33" s="46" t="s">
        <v>6</v>
      </c>
      <c r="C33"/>
      <c r="P33" s="28"/>
    </row>
    <row r="34" spans="1:16" ht="12.75">
      <c r="A34" s="26"/>
      <c r="B34" s="401">
        <v>39356</v>
      </c>
      <c r="C34"/>
      <c r="P34" s="28"/>
    </row>
    <row r="35" spans="1:16" ht="12.75">
      <c r="A35" s="26"/>
      <c r="B35" s="46"/>
      <c r="C35"/>
      <c r="P35" s="28"/>
    </row>
    <row r="36" spans="1:16" ht="12.75">
      <c r="A36" s="26"/>
      <c r="B36" s="46" t="s">
        <v>7</v>
      </c>
      <c r="C36"/>
      <c r="P36" s="28"/>
    </row>
    <row r="37" spans="1:16" ht="12.75">
      <c r="A37" s="26"/>
      <c r="B37" s="46" t="s">
        <v>8</v>
      </c>
      <c r="C37"/>
      <c r="P37" s="28"/>
    </row>
    <row r="38" spans="1:16" ht="12.75">
      <c r="A38" s="26"/>
      <c r="B38" s="47" t="s">
        <v>96</v>
      </c>
      <c r="C38"/>
      <c r="P38" s="28"/>
    </row>
    <row r="39" spans="1:16" ht="12.75">
      <c r="A39" s="26"/>
      <c r="B39" s="46"/>
      <c r="C39"/>
      <c r="I39" s="190"/>
      <c r="P39" s="28"/>
    </row>
    <row r="40" spans="1:16" ht="12.75">
      <c r="A40" s="26"/>
      <c r="B40" s="286"/>
      <c r="C40"/>
      <c r="I40" s="190"/>
      <c r="P40" s="28"/>
    </row>
    <row r="41" spans="1:16" ht="12.75">
      <c r="A41" s="26"/>
      <c r="B41" s="189"/>
      <c r="O41" s="421" t="s">
        <v>81</v>
      </c>
      <c r="P41" s="28"/>
    </row>
    <row r="42" spans="1:16" ht="12.75">
      <c r="A42" s="43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5"/>
    </row>
  </sheetData>
  <mergeCells count="1">
    <mergeCell ref="N3:O3"/>
  </mergeCells>
  <printOptions horizontalCentered="1"/>
  <pageMargins left="0.5511811023622047" right="0.5118110236220472" top="0.984251968503937" bottom="0.5511811023622047" header="0.5118110236220472" footer="0.5118110236220472"/>
  <pageSetup fitToHeight="1" fitToWidth="1" horizontalDpi="600" verticalDpi="600" orientation="landscape" paperSize="9" scale="75" r:id="rId3"/>
  <legacyDrawing r:id="rId2"/>
  <oleObjects>
    <oleObject progId="Paint.Picture" shapeId="212955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U35"/>
  <sheetViews>
    <sheetView showZeros="0" workbookViewId="0" topLeftCell="A1">
      <selection activeCell="E7" sqref="E7"/>
    </sheetView>
  </sheetViews>
  <sheetFormatPr defaultColWidth="9.7109375" defaultRowHeight="12.75"/>
  <cols>
    <col min="1" max="1" width="2.7109375" style="133" customWidth="1"/>
    <col min="2" max="2" width="5.7109375" style="133" customWidth="1"/>
    <col min="3" max="16" width="8.7109375" style="133" customWidth="1"/>
    <col min="17" max="17" width="10.7109375" style="297" customWidth="1"/>
    <col min="18" max="18" width="2.7109375" style="133" customWidth="1"/>
    <col min="19" max="16384" width="9.7109375" style="133" customWidth="1"/>
  </cols>
  <sheetData>
    <row r="1" spans="1:18" ht="12.75">
      <c r="A1" s="130"/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298"/>
      <c r="R1" s="132"/>
    </row>
    <row r="2" spans="1:18" ht="12.75">
      <c r="A2" s="134"/>
      <c r="B2" s="133" t="s">
        <v>34</v>
      </c>
      <c r="C2" s="295"/>
      <c r="D2" s="295"/>
      <c r="F2" s="295"/>
      <c r="G2" s="295"/>
      <c r="I2" s="295" t="s">
        <v>32</v>
      </c>
      <c r="J2" s="295"/>
      <c r="K2" s="295"/>
      <c r="L2" s="295"/>
      <c r="M2" s="295"/>
      <c r="O2" s="295"/>
      <c r="P2" s="566">
        <f ca="1">NOW()</f>
        <v>39477.523901851855</v>
      </c>
      <c r="Q2" s="566"/>
      <c r="R2" s="136"/>
    </row>
    <row r="3" spans="1:18" ht="12.75">
      <c r="A3" s="134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O3" s="135"/>
      <c r="P3" s="135"/>
      <c r="Q3" s="294" t="s">
        <v>43</v>
      </c>
      <c r="R3" s="136"/>
    </row>
    <row r="4" spans="1:18" ht="12.75">
      <c r="A4" s="134"/>
      <c r="C4" s="135"/>
      <c r="D4" s="135"/>
      <c r="F4" s="135"/>
      <c r="G4" s="335" t="s">
        <v>33</v>
      </c>
      <c r="H4" s="135"/>
      <c r="I4" s="135"/>
      <c r="J4" s="135"/>
      <c r="K4" s="135"/>
      <c r="L4" s="135"/>
      <c r="M4" s="135"/>
      <c r="N4" s="135"/>
      <c r="O4" s="135"/>
      <c r="P4" s="135"/>
      <c r="R4" s="136"/>
    </row>
    <row r="5" spans="1:18" ht="12.75">
      <c r="A5" s="134"/>
      <c r="R5" s="136"/>
    </row>
    <row r="6" spans="1:18" ht="12.75">
      <c r="A6" s="134"/>
      <c r="R6" s="136"/>
    </row>
    <row r="7" spans="1:19" ht="12.75">
      <c r="A7" s="134"/>
      <c r="B7" s="133" t="s">
        <v>11</v>
      </c>
      <c r="C7" s="137" t="s">
        <v>13</v>
      </c>
      <c r="D7" s="137" t="s">
        <v>14</v>
      </c>
      <c r="E7" s="294" t="s">
        <v>49</v>
      </c>
      <c r="F7" s="294" t="s">
        <v>54</v>
      </c>
      <c r="G7" s="294" t="s">
        <v>55</v>
      </c>
      <c r="H7" s="294" t="s">
        <v>50</v>
      </c>
      <c r="I7" s="294" t="s">
        <v>53</v>
      </c>
      <c r="J7" s="294" t="s">
        <v>51</v>
      </c>
      <c r="K7" s="137" t="s">
        <v>12</v>
      </c>
      <c r="L7" s="294" t="s">
        <v>56</v>
      </c>
      <c r="M7" s="294" t="s">
        <v>57</v>
      </c>
      <c r="N7" s="294" t="s">
        <v>59</v>
      </c>
      <c r="O7" s="294" t="s">
        <v>58</v>
      </c>
      <c r="P7" s="294" t="s">
        <v>52</v>
      </c>
      <c r="Q7" s="138" t="s">
        <v>60</v>
      </c>
      <c r="R7" s="136"/>
      <c r="S7" s="133" t="s">
        <v>11</v>
      </c>
    </row>
    <row r="8" spans="1:18" ht="12.75">
      <c r="A8" s="134"/>
      <c r="R8" s="136"/>
    </row>
    <row r="9" spans="1:19" ht="12.75">
      <c r="A9" s="134"/>
      <c r="B9" s="137"/>
      <c r="C9" s="139"/>
      <c r="D9" s="140"/>
      <c r="H9" s="139"/>
      <c r="J9" s="139"/>
      <c r="K9" s="139"/>
      <c r="Q9" s="320"/>
      <c r="R9" s="87"/>
      <c r="S9" s="84"/>
    </row>
    <row r="10" spans="1:19" ht="12.75">
      <c r="A10" s="134"/>
      <c r="B10" s="137">
        <v>2000</v>
      </c>
      <c r="C10" s="139"/>
      <c r="D10" s="140"/>
      <c r="H10" s="139"/>
      <c r="J10" s="139"/>
      <c r="K10" s="139"/>
      <c r="Q10" s="320"/>
      <c r="R10" s="87"/>
      <c r="S10" s="84"/>
    </row>
    <row r="11" spans="1:19" ht="12.75">
      <c r="A11" s="134"/>
      <c r="B11" s="137"/>
      <c r="C11" s="139"/>
      <c r="D11" s="140"/>
      <c r="H11" s="139"/>
      <c r="J11" s="139"/>
      <c r="K11" s="139"/>
      <c r="Q11" s="320"/>
      <c r="R11" s="87"/>
      <c r="S11" s="84"/>
    </row>
    <row r="12" spans="1:19" ht="12.75">
      <c r="A12" s="134"/>
      <c r="B12" s="192" t="s">
        <v>42</v>
      </c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321"/>
      <c r="R12" s="87"/>
      <c r="S12" s="84"/>
    </row>
    <row r="13" spans="1:19" ht="12.75">
      <c r="A13" s="134"/>
      <c r="B13" s="137"/>
      <c r="C13" s="139"/>
      <c r="D13" s="140"/>
      <c r="H13" s="139"/>
      <c r="J13" s="139"/>
      <c r="K13" s="139"/>
      <c r="Q13" s="320"/>
      <c r="R13" s="87"/>
      <c r="S13" s="84"/>
    </row>
    <row r="14" spans="1:19" ht="12.75">
      <c r="A14" s="134"/>
      <c r="B14" s="192" t="s">
        <v>35</v>
      </c>
      <c r="C14" s="139"/>
      <c r="D14" s="140"/>
      <c r="H14" s="139"/>
      <c r="J14" s="139"/>
      <c r="K14" s="139"/>
      <c r="Q14" s="320"/>
      <c r="R14" s="87"/>
      <c r="S14" s="84"/>
    </row>
    <row r="15" spans="1:19" ht="12.75">
      <c r="A15" s="134"/>
      <c r="B15" s="191"/>
      <c r="C15" s="195">
        <v>2500</v>
      </c>
      <c r="D15" s="195">
        <v>1500</v>
      </c>
      <c r="E15" s="195">
        <v>1500</v>
      </c>
      <c r="F15" s="195">
        <v>1000</v>
      </c>
      <c r="G15" s="195">
        <v>10000</v>
      </c>
      <c r="H15" s="195">
        <v>1500</v>
      </c>
      <c r="I15" s="195"/>
      <c r="J15" s="195">
        <v>10000</v>
      </c>
      <c r="K15" s="195">
        <v>2000</v>
      </c>
      <c r="L15" s="195">
        <v>2500</v>
      </c>
      <c r="M15" s="195">
        <v>220</v>
      </c>
      <c r="N15" s="195">
        <v>500</v>
      </c>
      <c r="O15" s="195"/>
      <c r="P15" s="195">
        <v>1500</v>
      </c>
      <c r="Q15" s="320">
        <f>SUM(C15:P15)</f>
        <v>34720</v>
      </c>
      <c r="R15" s="87"/>
      <c r="S15" s="84"/>
    </row>
    <row r="16" spans="1:19" ht="12.75">
      <c r="A16" s="134"/>
      <c r="B16" s="192" t="s">
        <v>36</v>
      </c>
      <c r="C16" s="195"/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320"/>
      <c r="R16" s="87"/>
      <c r="S16" s="84"/>
    </row>
    <row r="17" spans="1:19" ht="12.75">
      <c r="A17" s="134"/>
      <c r="B17" s="191"/>
      <c r="C17" s="195"/>
      <c r="D17" s="195">
        <v>1500</v>
      </c>
      <c r="E17" s="195"/>
      <c r="F17" s="195"/>
      <c r="G17" s="195"/>
      <c r="H17" s="195">
        <v>800</v>
      </c>
      <c r="I17" s="195"/>
      <c r="J17" s="195"/>
      <c r="K17" s="195"/>
      <c r="L17" s="195"/>
      <c r="M17" s="195"/>
      <c r="N17" s="195"/>
      <c r="O17" s="195"/>
      <c r="P17" s="195"/>
      <c r="Q17" s="320">
        <f>SUM(C17:P17)</f>
        <v>2300</v>
      </c>
      <c r="R17" s="87"/>
      <c r="S17" s="84"/>
    </row>
    <row r="18" spans="1:19" ht="12.75">
      <c r="A18" s="134"/>
      <c r="B18" s="192" t="s">
        <v>37</v>
      </c>
      <c r="C18" s="195"/>
      <c r="D18" s="195"/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195"/>
      <c r="Q18" s="320"/>
      <c r="R18" s="87"/>
      <c r="S18" s="84"/>
    </row>
    <row r="19" spans="1:19" ht="12.75">
      <c r="A19" s="134"/>
      <c r="B19" s="191"/>
      <c r="C19" s="195">
        <v>9000</v>
      </c>
      <c r="D19" s="195">
        <v>5000</v>
      </c>
      <c r="E19" s="195">
        <v>5500</v>
      </c>
      <c r="F19" s="195"/>
      <c r="G19" s="195">
        <v>40000</v>
      </c>
      <c r="H19" s="195">
        <v>5000</v>
      </c>
      <c r="I19" s="195"/>
      <c r="J19" s="195">
        <v>30000</v>
      </c>
      <c r="K19" s="195">
        <v>2500</v>
      </c>
      <c r="L19" s="195">
        <v>40000</v>
      </c>
      <c r="M19" s="195">
        <v>1280</v>
      </c>
      <c r="N19" s="195">
        <v>400</v>
      </c>
      <c r="O19" s="195"/>
      <c r="P19" s="195">
        <v>15000</v>
      </c>
      <c r="Q19" s="320">
        <f>SUM(C19:P19)</f>
        <v>153680</v>
      </c>
      <c r="R19" s="87"/>
      <c r="S19" s="84"/>
    </row>
    <row r="20" spans="1:19" ht="12.75">
      <c r="A20" s="134"/>
      <c r="B20" s="192" t="s">
        <v>38</v>
      </c>
      <c r="C20" s="139"/>
      <c r="D20" s="139"/>
      <c r="E20" s="139"/>
      <c r="F20" s="139"/>
      <c r="G20" s="139"/>
      <c r="H20" s="139"/>
      <c r="I20" s="139"/>
      <c r="J20" s="139"/>
      <c r="K20" s="139"/>
      <c r="L20" s="194"/>
      <c r="M20" s="139"/>
      <c r="N20" s="139"/>
      <c r="O20" s="139"/>
      <c r="P20" s="194"/>
      <c r="Q20" s="320"/>
      <c r="R20" s="87"/>
      <c r="S20" s="89"/>
    </row>
    <row r="21" spans="1:19" ht="12.75">
      <c r="A21" s="134"/>
      <c r="B21" s="191"/>
      <c r="C21" s="139">
        <f>SUM(C13:C19)</f>
        <v>11500</v>
      </c>
      <c r="D21" s="139">
        <f>SUM(D13:D19)</f>
        <v>8000</v>
      </c>
      <c r="E21" s="139">
        <f>SUM(E13:E19)</f>
        <v>7000</v>
      </c>
      <c r="F21" s="139">
        <f>SUM(F13:F19)</f>
        <v>1000</v>
      </c>
      <c r="G21" s="139">
        <f>SUM(G13:G19)</f>
        <v>50000</v>
      </c>
      <c r="H21" s="139">
        <f aca="true" t="shared" si="0" ref="H21:O21">SUM(H13:H19)</f>
        <v>7300</v>
      </c>
      <c r="I21" s="139">
        <f>SUM(I13:I19)</f>
        <v>0</v>
      </c>
      <c r="J21" s="139">
        <f t="shared" si="0"/>
        <v>40000</v>
      </c>
      <c r="K21" s="139">
        <f t="shared" si="0"/>
        <v>4500</v>
      </c>
      <c r="L21" s="139">
        <f>SUM(L13:L19)</f>
        <v>42500</v>
      </c>
      <c r="M21" s="139">
        <f t="shared" si="0"/>
        <v>1500</v>
      </c>
      <c r="N21" s="139">
        <f>SUM(N13:N19)</f>
        <v>900</v>
      </c>
      <c r="O21" s="139">
        <f t="shared" si="0"/>
        <v>0</v>
      </c>
      <c r="P21" s="139">
        <f>SUM(P13:P19)</f>
        <v>16500</v>
      </c>
      <c r="Q21" s="320">
        <f>SUM(C21:P21)</f>
        <v>190700</v>
      </c>
      <c r="R21" s="87"/>
      <c r="S21" s="89"/>
    </row>
    <row r="22" spans="1:19" ht="12.75">
      <c r="A22" s="134"/>
      <c r="B22" s="191"/>
      <c r="C22" s="139"/>
      <c r="H22" s="139"/>
      <c r="J22" s="139"/>
      <c r="K22" s="139"/>
      <c r="Q22" s="320"/>
      <c r="R22" s="87"/>
      <c r="S22" s="89"/>
    </row>
    <row r="23" spans="1:19" ht="12.75">
      <c r="A23" s="134"/>
      <c r="B23" s="192" t="s">
        <v>41</v>
      </c>
      <c r="D23" s="193" t="s">
        <v>40</v>
      </c>
      <c r="I23" s="193" t="s">
        <v>39</v>
      </c>
      <c r="J23" s="139"/>
      <c r="K23" s="139"/>
      <c r="L23" s="145"/>
      <c r="P23" s="145"/>
      <c r="Q23" s="320"/>
      <c r="R23" s="87"/>
      <c r="S23" s="89"/>
    </row>
    <row r="24" spans="1:19" ht="12.75">
      <c r="A24" s="134"/>
      <c r="B24" s="137"/>
      <c r="C24" s="139">
        <f>C19*95*0.35/1000</f>
        <v>299.25</v>
      </c>
      <c r="D24" s="139">
        <f>D19*95*0.35/1000</f>
        <v>166.25</v>
      </c>
      <c r="E24" s="139">
        <f>E19*95*0.35/1000</f>
        <v>182.875</v>
      </c>
      <c r="F24" s="139">
        <f>F19*95*0.35/1000</f>
        <v>0</v>
      </c>
      <c r="G24" s="139">
        <f>G19*95*0.35/1000</f>
        <v>1330</v>
      </c>
      <c r="H24" s="139">
        <f aca="true" t="shared" si="1" ref="H24:O24">H19*95*0.35/1000</f>
        <v>166.25</v>
      </c>
      <c r="I24" s="139">
        <f>I19*95*0.35/1000</f>
        <v>0</v>
      </c>
      <c r="J24" s="139">
        <f t="shared" si="1"/>
        <v>997.4999999999999</v>
      </c>
      <c r="K24" s="139">
        <f t="shared" si="1"/>
        <v>83.125</v>
      </c>
      <c r="L24" s="139">
        <f>L19*95*0.35/1000</f>
        <v>1330</v>
      </c>
      <c r="M24" s="139">
        <f t="shared" si="1"/>
        <v>42.56</v>
      </c>
      <c r="N24" s="139">
        <f>N19*95*0.35/1000</f>
        <v>13.3</v>
      </c>
      <c r="O24" s="139">
        <f t="shared" si="1"/>
        <v>0</v>
      </c>
      <c r="P24" s="139">
        <f>P19*95*0.35/1000</f>
        <v>498.74999999999994</v>
      </c>
      <c r="Q24" s="320">
        <f>SUM(C24:P24)</f>
        <v>5109.860000000001</v>
      </c>
      <c r="R24" s="87"/>
      <c r="S24" s="89"/>
    </row>
    <row r="25" spans="1:19" ht="12.75">
      <c r="A25" s="134"/>
      <c r="B25" s="137"/>
      <c r="C25" s="142"/>
      <c r="D25" s="142"/>
      <c r="E25" s="142"/>
      <c r="F25" s="142"/>
      <c r="G25" s="142"/>
      <c r="H25" s="142"/>
      <c r="I25" s="142"/>
      <c r="J25" s="142"/>
      <c r="K25" s="142"/>
      <c r="L25" s="146"/>
      <c r="M25" s="142"/>
      <c r="N25" s="142"/>
      <c r="O25" s="142"/>
      <c r="P25" s="142"/>
      <c r="Q25" s="320"/>
      <c r="R25" s="87"/>
      <c r="S25" s="89"/>
    </row>
    <row r="26" spans="1:21" ht="12.75">
      <c r="A26" s="134"/>
      <c r="B26" s="133" t="s">
        <v>11</v>
      </c>
      <c r="C26" s="137" t="s">
        <v>13</v>
      </c>
      <c r="D26" s="137" t="s">
        <v>14</v>
      </c>
      <c r="E26" s="294" t="s">
        <v>49</v>
      </c>
      <c r="F26" s="294" t="s">
        <v>54</v>
      </c>
      <c r="G26" s="294" t="s">
        <v>55</v>
      </c>
      <c r="H26" s="294" t="s">
        <v>50</v>
      </c>
      <c r="I26" s="294" t="s">
        <v>53</v>
      </c>
      <c r="J26" s="294" t="s">
        <v>51</v>
      </c>
      <c r="K26" s="137" t="s">
        <v>12</v>
      </c>
      <c r="L26" s="294" t="s">
        <v>56</v>
      </c>
      <c r="M26" s="294" t="s">
        <v>57</v>
      </c>
      <c r="N26" s="294" t="s">
        <v>59</v>
      </c>
      <c r="O26" s="294" t="s">
        <v>58</v>
      </c>
      <c r="P26" s="294" t="s">
        <v>52</v>
      </c>
      <c r="Q26" s="138" t="s">
        <v>60</v>
      </c>
      <c r="R26" s="196"/>
      <c r="S26" s="197"/>
      <c r="T26" s="197"/>
      <c r="U26" s="197"/>
    </row>
    <row r="27" spans="1:19" ht="12.75">
      <c r="A27" s="147"/>
      <c r="B27" s="143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322"/>
      <c r="R27" s="148"/>
      <c r="S27" s="144"/>
    </row>
    <row r="28" spans="2:5" ht="12.75">
      <c r="B28" s="137"/>
      <c r="E28" s="139"/>
    </row>
    <row r="29" spans="2:19" ht="12.75">
      <c r="B29"/>
      <c r="C29"/>
      <c r="D29"/>
      <c r="E29"/>
      <c r="F29"/>
      <c r="G29"/>
      <c r="H29"/>
      <c r="I29"/>
      <c r="J29"/>
      <c r="K29"/>
      <c r="L29"/>
      <c r="M29"/>
      <c r="N29" s="137"/>
      <c r="O29" s="137"/>
      <c r="P29"/>
      <c r="S29" s="133" t="s">
        <v>11</v>
      </c>
    </row>
    <row r="35" ht="12.75">
      <c r="J35" s="141"/>
    </row>
  </sheetData>
  <mergeCells count="1">
    <mergeCell ref="P2:Q2"/>
  </mergeCells>
  <printOptions horizontalCentered="1" verticalCentered="1"/>
  <pageMargins left="0" right="0" top="0" bottom="0" header="0.5118110236220472" footer="0.5118110236220472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Q98"/>
  <sheetViews>
    <sheetView zoomScale="90" zoomScaleNormal="90" workbookViewId="0" topLeftCell="A4">
      <pane xSplit="2" ySplit="15" topLeftCell="C63" activePane="bottomRight" state="frozen"/>
      <selection pane="topLeft" activeCell="N34" sqref="N34"/>
      <selection pane="topRight" activeCell="N34" sqref="N34"/>
      <selection pane="bottomLeft" activeCell="N34" sqref="N34"/>
      <selection pane="bottomRight" activeCell="O86" sqref="O86:O87"/>
    </sheetView>
  </sheetViews>
  <sheetFormatPr defaultColWidth="9.7109375" defaultRowHeight="12.75"/>
  <cols>
    <col min="1" max="1" width="2.7109375" style="4" customWidth="1"/>
    <col min="2" max="2" width="5.7109375" style="4" customWidth="1"/>
    <col min="3" max="28" width="8.7109375" style="4" customWidth="1"/>
    <col min="29" max="29" width="10.7109375" style="4" customWidth="1"/>
    <col min="30" max="30" width="2.7109375" style="4" customWidth="1"/>
    <col min="31" max="32" width="6.7109375" style="339" customWidth="1"/>
    <col min="33" max="42" width="8.7109375" style="124" customWidth="1"/>
    <col min="43" max="16384" width="9.7109375" style="4" customWidth="1"/>
  </cols>
  <sheetData>
    <row r="1" spans="1:33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3"/>
      <c r="AE1" s="336"/>
      <c r="AF1" s="338"/>
      <c r="AG1" s="165"/>
    </row>
    <row r="2" spans="1:42" s="318" customFormat="1" ht="12.75">
      <c r="A2" s="316"/>
      <c r="B2" s="317" t="s">
        <v>34</v>
      </c>
      <c r="C2" s="287"/>
      <c r="D2" s="287"/>
      <c r="E2" s="287"/>
      <c r="F2" s="287"/>
      <c r="I2" s="287"/>
      <c r="J2" s="287"/>
      <c r="L2" s="287" t="s">
        <v>9</v>
      </c>
      <c r="S2" s="287"/>
      <c r="T2" s="287"/>
      <c r="U2" s="287"/>
      <c r="V2" s="287"/>
      <c r="W2" s="287"/>
      <c r="X2" s="287"/>
      <c r="Y2" s="287"/>
      <c r="AA2" s="287"/>
      <c r="AB2" s="560">
        <f ca="1">NOW()</f>
        <v>39477.523901851855</v>
      </c>
      <c r="AC2" s="560"/>
      <c r="AD2" s="319"/>
      <c r="AE2" s="337"/>
      <c r="AF2" s="337"/>
      <c r="AG2" s="301"/>
      <c r="AH2" s="302"/>
      <c r="AI2" s="302"/>
      <c r="AJ2" s="302"/>
      <c r="AK2" s="302"/>
      <c r="AL2" s="302"/>
      <c r="AM2" s="302"/>
      <c r="AN2" s="302"/>
      <c r="AO2" s="302"/>
      <c r="AP2" s="302"/>
    </row>
    <row r="3" spans="1:33" ht="12.75">
      <c r="A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8" t="s">
        <v>10</v>
      </c>
      <c r="AD3" s="7"/>
      <c r="AE3" s="338"/>
      <c r="AF3" s="338"/>
      <c r="AG3" s="165"/>
    </row>
    <row r="4" spans="1:33" ht="12.75">
      <c r="A4" s="5"/>
      <c r="C4" s="6"/>
      <c r="D4" s="6"/>
      <c r="E4" s="6"/>
      <c r="F4" s="6"/>
      <c r="I4" s="6"/>
      <c r="J4" s="329" t="s">
        <v>61</v>
      </c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D4" s="7"/>
      <c r="AE4" s="338"/>
      <c r="AF4" s="338"/>
      <c r="AG4" s="165"/>
    </row>
    <row r="5" spans="1:33" ht="12.75">
      <c r="A5" s="5"/>
      <c r="AD5" s="7"/>
      <c r="AE5" s="338"/>
      <c r="AF5" s="338"/>
      <c r="AG5" s="165"/>
    </row>
    <row r="6" spans="1:33" ht="12.75">
      <c r="A6" s="5"/>
      <c r="D6" s="408"/>
      <c r="H6" s="518" t="s">
        <v>98</v>
      </c>
      <c r="N6" s="518" t="s">
        <v>98</v>
      </c>
      <c r="O6" s="518" t="s">
        <v>98</v>
      </c>
      <c r="P6" s="518" t="s">
        <v>98</v>
      </c>
      <c r="U6" s="518" t="s">
        <v>98</v>
      </c>
      <c r="W6" s="518" t="s">
        <v>98</v>
      </c>
      <c r="Y6" s="518" t="s">
        <v>98</v>
      </c>
      <c r="AD6" s="7"/>
      <c r="AE6" s="338"/>
      <c r="AF6" s="338"/>
      <c r="AG6" s="165"/>
    </row>
    <row r="7" spans="1:42" ht="12.75">
      <c r="A7" s="5"/>
      <c r="B7" s="4" t="s">
        <v>11</v>
      </c>
      <c r="C7" s="267" t="s">
        <v>13</v>
      </c>
      <c r="D7" s="518" t="s">
        <v>74</v>
      </c>
      <c r="E7" s="408" t="s">
        <v>64</v>
      </c>
      <c r="F7" s="523" t="s">
        <v>14</v>
      </c>
      <c r="G7" s="523" t="s">
        <v>49</v>
      </c>
      <c r="H7" s="497" t="s">
        <v>65</v>
      </c>
      <c r="I7" s="523" t="s">
        <v>54</v>
      </c>
      <c r="J7" s="523" t="s">
        <v>55</v>
      </c>
      <c r="K7" s="523" t="s">
        <v>50</v>
      </c>
      <c r="L7" s="523" t="s">
        <v>53</v>
      </c>
      <c r="M7" s="523" t="s">
        <v>51</v>
      </c>
      <c r="N7" s="497" t="s">
        <v>66</v>
      </c>
      <c r="O7" s="497" t="s">
        <v>67</v>
      </c>
      <c r="P7" s="497" t="s">
        <v>68</v>
      </c>
      <c r="Q7" s="518" t="s">
        <v>69</v>
      </c>
      <c r="R7" s="408" t="s">
        <v>70</v>
      </c>
      <c r="S7" s="523" t="s">
        <v>12</v>
      </c>
      <c r="T7" s="267" t="s">
        <v>57</v>
      </c>
      <c r="U7" s="408" t="s">
        <v>71</v>
      </c>
      <c r="V7" s="523" t="s">
        <v>56</v>
      </c>
      <c r="W7" s="408" t="s">
        <v>75</v>
      </c>
      <c r="X7" s="518" t="s">
        <v>72</v>
      </c>
      <c r="Y7" s="408" t="s">
        <v>73</v>
      </c>
      <c r="Z7" s="523" t="s">
        <v>59</v>
      </c>
      <c r="AA7" s="523" t="s">
        <v>58</v>
      </c>
      <c r="AB7" s="523" t="s">
        <v>52</v>
      </c>
      <c r="AC7" s="138" t="s">
        <v>99</v>
      </c>
      <c r="AD7" s="7"/>
      <c r="AE7" s="339" t="s">
        <v>11</v>
      </c>
      <c r="AG7" s="345" t="s">
        <v>64</v>
      </c>
      <c r="AH7" s="232" t="s">
        <v>65</v>
      </c>
      <c r="AI7" s="232" t="s">
        <v>66</v>
      </c>
      <c r="AJ7" s="232" t="s">
        <v>67</v>
      </c>
      <c r="AK7" s="232" t="s">
        <v>68</v>
      </c>
      <c r="AL7" s="232" t="s">
        <v>69</v>
      </c>
      <c r="AM7" s="232" t="s">
        <v>70</v>
      </c>
      <c r="AN7" s="232" t="s">
        <v>71</v>
      </c>
      <c r="AO7" s="232" t="s">
        <v>72</v>
      </c>
      <c r="AP7" s="232" t="s">
        <v>73</v>
      </c>
    </row>
    <row r="8" spans="1:33" ht="12.75" hidden="1">
      <c r="A8" s="5"/>
      <c r="AD8" s="7"/>
      <c r="AG8" s="165"/>
    </row>
    <row r="9" spans="1:38" ht="12.75" hidden="1">
      <c r="A9" s="5"/>
      <c r="B9" s="10">
        <v>1991</v>
      </c>
      <c r="C9" s="11">
        <v>189</v>
      </c>
      <c r="D9" s="11"/>
      <c r="E9" s="11"/>
      <c r="F9" s="11">
        <v>76</v>
      </c>
      <c r="G9" s="11">
        <v>898</v>
      </c>
      <c r="H9" s="11"/>
      <c r="I9" s="11">
        <v>115</v>
      </c>
      <c r="J9" s="11">
        <v>591</v>
      </c>
      <c r="K9" s="11">
        <v>855</v>
      </c>
      <c r="L9" s="11">
        <v>35</v>
      </c>
      <c r="M9" s="11">
        <v>608</v>
      </c>
      <c r="N9" s="11"/>
      <c r="O9" s="11"/>
      <c r="P9" s="11"/>
      <c r="Q9" s="11"/>
      <c r="R9" s="11"/>
      <c r="S9" s="11">
        <v>593</v>
      </c>
      <c r="T9" s="12">
        <v>99.3</v>
      </c>
      <c r="U9" s="12"/>
      <c r="V9" s="11">
        <v>88</v>
      </c>
      <c r="W9" s="11"/>
      <c r="X9" s="11"/>
      <c r="Y9" s="11"/>
      <c r="Z9" s="12">
        <v>66</v>
      </c>
      <c r="AA9" s="12">
        <v>108</v>
      </c>
      <c r="AB9" s="11">
        <v>586</v>
      </c>
      <c r="AC9" s="12">
        <f>SUM(C9:AB9)</f>
        <v>4907.3</v>
      </c>
      <c r="AD9" s="7"/>
      <c r="AE9" s="339">
        <v>1991</v>
      </c>
      <c r="AG9" s="165"/>
      <c r="AI9" s="231"/>
      <c r="AJ9" s="231"/>
      <c r="AK9" s="231"/>
      <c r="AL9" s="231"/>
    </row>
    <row r="10" spans="1:38" ht="12.75" hidden="1">
      <c r="A10" s="5"/>
      <c r="B10" s="10"/>
      <c r="C10" s="13">
        <v>185</v>
      </c>
      <c r="D10" s="13"/>
      <c r="E10" s="13"/>
      <c r="F10" s="13"/>
      <c r="G10" s="13"/>
      <c r="H10" s="13"/>
      <c r="I10" s="13">
        <v>123</v>
      </c>
      <c r="J10" s="13">
        <v>551</v>
      </c>
      <c r="K10" s="13"/>
      <c r="L10" s="13">
        <v>31.8</v>
      </c>
      <c r="M10" s="13">
        <v>647.8</v>
      </c>
      <c r="N10" s="13"/>
      <c r="O10" s="13"/>
      <c r="P10" s="13"/>
      <c r="Q10" s="13"/>
      <c r="R10" s="13"/>
      <c r="S10" s="13">
        <v>592</v>
      </c>
      <c r="T10" s="13"/>
      <c r="U10" s="13"/>
      <c r="V10" s="13">
        <v>100.7</v>
      </c>
      <c r="W10" s="13"/>
      <c r="X10" s="13"/>
      <c r="Y10" s="13"/>
      <c r="Z10" s="13"/>
      <c r="AA10" s="13"/>
      <c r="AB10" s="13">
        <v>591</v>
      </c>
      <c r="AC10" s="222">
        <f>SUMIF(G10:AB10,"",G9:AB9)+SUM(G10:AB10)</f>
        <v>4663.6</v>
      </c>
      <c r="AD10" s="7"/>
      <c r="AG10" s="165"/>
      <c r="AI10" s="231"/>
      <c r="AJ10" s="231"/>
      <c r="AK10" s="231"/>
      <c r="AL10" s="231"/>
    </row>
    <row r="11" spans="1:38" ht="12.75" hidden="1">
      <c r="A11" s="5"/>
      <c r="B11" s="10"/>
      <c r="AC11" s="12">
        <f>SUM(C11:AB11)</f>
        <v>0</v>
      </c>
      <c r="AD11" s="7"/>
      <c r="AG11" s="165"/>
      <c r="AH11" s="129"/>
      <c r="AI11" s="231"/>
      <c r="AJ11" s="231"/>
      <c r="AK11" s="231"/>
      <c r="AL11" s="231"/>
    </row>
    <row r="12" spans="1:38" ht="12.75" hidden="1">
      <c r="A12" s="5"/>
      <c r="B12" s="10">
        <f>1+B9</f>
        <v>1992</v>
      </c>
      <c r="C12" s="11">
        <v>189</v>
      </c>
      <c r="D12" s="11"/>
      <c r="E12" s="11"/>
      <c r="F12" s="11">
        <v>79</v>
      </c>
      <c r="G12" s="11">
        <v>854.514</v>
      </c>
      <c r="H12" s="11"/>
      <c r="I12" s="11">
        <v>115.65</v>
      </c>
      <c r="J12" s="11">
        <v>556.8</v>
      </c>
      <c r="K12" s="11">
        <v>855</v>
      </c>
      <c r="L12" s="11">
        <v>33</v>
      </c>
      <c r="M12" s="11">
        <v>625</v>
      </c>
      <c r="N12" s="11"/>
      <c r="O12" s="11"/>
      <c r="P12" s="11"/>
      <c r="Q12" s="11"/>
      <c r="R12" s="11"/>
      <c r="S12" s="11">
        <v>569</v>
      </c>
      <c r="T12" s="12">
        <v>97</v>
      </c>
      <c r="U12" s="12"/>
      <c r="V12" s="11">
        <v>92</v>
      </c>
      <c r="W12" s="11"/>
      <c r="X12" s="11"/>
      <c r="Y12" s="11"/>
      <c r="Z12" s="12">
        <v>67</v>
      </c>
      <c r="AA12" s="12">
        <v>110</v>
      </c>
      <c r="AB12" s="11">
        <v>579</v>
      </c>
      <c r="AC12" s="12">
        <f>SUM(C12:AB12)</f>
        <v>4821.964</v>
      </c>
      <c r="AD12" s="7"/>
      <c r="AE12" s="339">
        <v>1992</v>
      </c>
      <c r="AG12" s="165"/>
      <c r="AH12" s="129"/>
      <c r="AI12" s="231"/>
      <c r="AJ12" s="231"/>
      <c r="AK12" s="231"/>
      <c r="AL12" s="231"/>
    </row>
    <row r="13" spans="1:33" ht="12.75" hidden="1">
      <c r="A13" s="5"/>
      <c r="B13" s="10"/>
      <c r="C13" s="13"/>
      <c r="D13" s="13"/>
      <c r="E13" s="13"/>
      <c r="F13" s="13">
        <v>80.4</v>
      </c>
      <c r="G13" s="13">
        <v>854</v>
      </c>
      <c r="H13" s="13"/>
      <c r="I13" s="13">
        <v>123</v>
      </c>
      <c r="J13" s="13">
        <v>521</v>
      </c>
      <c r="K13" s="13">
        <v>863</v>
      </c>
      <c r="L13" s="13">
        <v>31.6</v>
      </c>
      <c r="M13" s="13">
        <v>641</v>
      </c>
      <c r="N13" s="13"/>
      <c r="O13" s="13"/>
      <c r="P13" s="13"/>
      <c r="Q13" s="13"/>
      <c r="R13" s="13"/>
      <c r="S13" s="13">
        <v>567</v>
      </c>
      <c r="T13" s="13"/>
      <c r="U13" s="13"/>
      <c r="V13" s="13">
        <v>107</v>
      </c>
      <c r="W13" s="13"/>
      <c r="X13" s="13"/>
      <c r="Y13" s="13"/>
      <c r="Z13" s="13"/>
      <c r="AA13" s="13"/>
      <c r="AB13" s="13">
        <v>590</v>
      </c>
      <c r="AC13" s="222">
        <f>SUMIF(C13:AB13,"",C12:AB12)+SUM(C13:AB13)</f>
        <v>4841</v>
      </c>
      <c r="AD13" s="7"/>
      <c r="AG13" s="165"/>
    </row>
    <row r="14" spans="1:38" ht="12.75" hidden="1">
      <c r="A14" s="5"/>
      <c r="B14" s="8" t="s">
        <v>15</v>
      </c>
      <c r="C14" s="14">
        <f aca="true" t="shared" si="0" ref="C14:AC14">(C12/C9-1)*100</f>
        <v>0</v>
      </c>
      <c r="D14" s="14"/>
      <c r="E14" s="14"/>
      <c r="F14" s="14">
        <f t="shared" si="0"/>
        <v>3.9473684210526327</v>
      </c>
      <c r="G14" s="14">
        <f t="shared" si="0"/>
        <v>-4.8425389755011095</v>
      </c>
      <c r="H14" s="14"/>
      <c r="I14" s="14">
        <f t="shared" si="0"/>
        <v>0.5652173913043512</v>
      </c>
      <c r="J14" s="14">
        <f t="shared" si="0"/>
        <v>-5.786802030456862</v>
      </c>
      <c r="K14" s="14">
        <f t="shared" si="0"/>
        <v>0</v>
      </c>
      <c r="L14" s="14">
        <f t="shared" si="0"/>
        <v>-5.714285714285716</v>
      </c>
      <c r="M14" s="14">
        <f t="shared" si="0"/>
        <v>2.796052631578938</v>
      </c>
      <c r="N14" s="14"/>
      <c r="O14" s="14"/>
      <c r="P14" s="14"/>
      <c r="Q14" s="14"/>
      <c r="R14" s="14"/>
      <c r="S14" s="14">
        <f t="shared" si="0"/>
        <v>-4.04721753794266</v>
      </c>
      <c r="T14" s="14">
        <f t="shared" si="0"/>
        <v>-2.316213494461228</v>
      </c>
      <c r="U14" s="14"/>
      <c r="V14" s="14">
        <f t="shared" si="0"/>
        <v>4.545454545454541</v>
      </c>
      <c r="W14" s="14"/>
      <c r="X14" s="14"/>
      <c r="Y14" s="14"/>
      <c r="Z14" s="14">
        <f t="shared" si="0"/>
        <v>1.5151515151515138</v>
      </c>
      <c r="AA14" s="14">
        <f t="shared" si="0"/>
        <v>1.85185185185186</v>
      </c>
      <c r="AB14" s="14">
        <f t="shared" si="0"/>
        <v>-1.1945392491467532</v>
      </c>
      <c r="AC14" s="368">
        <f t="shared" si="0"/>
        <v>-1.7389603244146512</v>
      </c>
      <c r="AD14" s="7"/>
      <c r="AG14" s="165"/>
      <c r="AI14" s="231"/>
      <c r="AK14" s="231"/>
      <c r="AL14" s="231"/>
    </row>
    <row r="15" spans="1:38" ht="12.75" hidden="1">
      <c r="A15" s="5"/>
      <c r="B15" s="10"/>
      <c r="AD15" s="7"/>
      <c r="AG15" s="165"/>
      <c r="AH15" s="129"/>
      <c r="AI15" s="231"/>
      <c r="AK15" s="129"/>
      <c r="AL15" s="129"/>
    </row>
    <row r="16" spans="1:38" ht="12.75" hidden="1">
      <c r="A16" s="5"/>
      <c r="B16" s="10">
        <f>1+B12</f>
        <v>1993</v>
      </c>
      <c r="C16" s="11">
        <v>196</v>
      </c>
      <c r="D16" s="11"/>
      <c r="E16" s="11"/>
      <c r="F16" s="11">
        <v>77.8</v>
      </c>
      <c r="G16" s="11">
        <v>798.4</v>
      </c>
      <c r="H16" s="11"/>
      <c r="I16" s="17">
        <v>113.508</v>
      </c>
      <c r="J16" s="11">
        <v>555.5</v>
      </c>
      <c r="K16" s="17">
        <v>860.3</v>
      </c>
      <c r="L16" s="11">
        <v>35</v>
      </c>
      <c r="M16" s="11">
        <v>604</v>
      </c>
      <c r="N16" s="11"/>
      <c r="O16" s="11"/>
      <c r="P16" s="11"/>
      <c r="Q16" s="11"/>
      <c r="R16" s="11"/>
      <c r="S16" s="11">
        <v>561</v>
      </c>
      <c r="T16" s="12">
        <v>98</v>
      </c>
      <c r="U16" s="12"/>
      <c r="V16" s="11">
        <v>92</v>
      </c>
      <c r="W16" s="11"/>
      <c r="X16" s="11"/>
      <c r="Y16" s="11"/>
      <c r="Z16" s="12">
        <v>69</v>
      </c>
      <c r="AA16" s="12">
        <v>108</v>
      </c>
      <c r="AB16" s="11">
        <v>562</v>
      </c>
      <c r="AC16" s="12">
        <f>SUM(C16:AB16)</f>
        <v>4730.508</v>
      </c>
      <c r="AD16" s="7"/>
      <c r="AE16" s="339">
        <f>1+AE12</f>
        <v>1993</v>
      </c>
      <c r="AG16" s="165"/>
      <c r="AH16" s="129"/>
      <c r="AI16" s="129"/>
      <c r="AJ16" s="129"/>
      <c r="AK16" s="129"/>
      <c r="AL16" s="129"/>
    </row>
    <row r="17" spans="1:38" ht="12.75" hidden="1">
      <c r="A17" s="5"/>
      <c r="B17" s="10"/>
      <c r="C17" s="13"/>
      <c r="D17" s="13"/>
      <c r="E17" s="13"/>
      <c r="F17" s="13">
        <v>79.3</v>
      </c>
      <c r="G17" s="13">
        <v>799</v>
      </c>
      <c r="H17" s="13"/>
      <c r="I17" s="13">
        <v>117</v>
      </c>
      <c r="J17" s="13">
        <v>458</v>
      </c>
      <c r="K17" s="13"/>
      <c r="L17" s="13">
        <v>30.6</v>
      </c>
      <c r="M17" s="13">
        <v>710</v>
      </c>
      <c r="N17" s="13"/>
      <c r="O17" s="13"/>
      <c r="P17" s="13"/>
      <c r="Q17" s="13"/>
      <c r="R17" s="13"/>
      <c r="S17" s="13">
        <v>560</v>
      </c>
      <c r="T17" s="13"/>
      <c r="U17" s="13"/>
      <c r="V17" s="13">
        <v>105</v>
      </c>
      <c r="W17" s="13"/>
      <c r="X17" s="13"/>
      <c r="Y17" s="13"/>
      <c r="Z17" s="13"/>
      <c r="AA17" s="13"/>
      <c r="AB17" s="13">
        <v>588</v>
      </c>
      <c r="AC17" s="222">
        <f>SUMIF(C17:AB17,"",C16:AB16)+SUM(C17:AB17)</f>
        <v>4778.2</v>
      </c>
      <c r="AD17" s="7"/>
      <c r="AG17" s="165"/>
      <c r="AH17" s="129"/>
      <c r="AI17" s="129"/>
      <c r="AJ17" s="129"/>
      <c r="AK17" s="129"/>
      <c r="AL17" s="129"/>
    </row>
    <row r="18" spans="1:38" ht="12.75" hidden="1">
      <c r="A18" s="5"/>
      <c r="B18" s="8" t="s">
        <v>15</v>
      </c>
      <c r="C18" s="14">
        <f aca="true" t="shared" si="1" ref="C18:AB18">(C16/C12-1)*100</f>
        <v>3.703703703703698</v>
      </c>
      <c r="D18" s="14"/>
      <c r="E18" s="14"/>
      <c r="F18" s="14">
        <f t="shared" si="1"/>
        <v>-1.51898734177216</v>
      </c>
      <c r="G18" s="14">
        <f t="shared" si="1"/>
        <v>-6.566773628050571</v>
      </c>
      <c r="H18" s="14"/>
      <c r="I18" s="14">
        <f t="shared" si="1"/>
        <v>-1.8521400778210184</v>
      </c>
      <c r="J18" s="14">
        <f t="shared" si="1"/>
        <v>-0.23347701149424305</v>
      </c>
      <c r="K18" s="14">
        <f t="shared" si="1"/>
        <v>0.6198830409356759</v>
      </c>
      <c r="L18" s="14">
        <f t="shared" si="1"/>
        <v>6.060606060606055</v>
      </c>
      <c r="M18" s="14">
        <f t="shared" si="1"/>
        <v>-3.3599999999999963</v>
      </c>
      <c r="N18" s="14"/>
      <c r="O18" s="14"/>
      <c r="P18" s="14"/>
      <c r="Q18" s="14"/>
      <c r="R18" s="14"/>
      <c r="S18" s="14">
        <f t="shared" si="1"/>
        <v>-1.405975395430581</v>
      </c>
      <c r="T18" s="14">
        <f t="shared" si="1"/>
        <v>1.0309278350515427</v>
      </c>
      <c r="U18" s="14"/>
      <c r="V18" s="14">
        <f t="shared" si="1"/>
        <v>0</v>
      </c>
      <c r="W18" s="14"/>
      <c r="X18" s="14"/>
      <c r="Y18" s="14"/>
      <c r="Z18" s="14">
        <f t="shared" si="1"/>
        <v>2.9850746268656803</v>
      </c>
      <c r="AA18" s="14">
        <f t="shared" si="1"/>
        <v>-1.8181818181818188</v>
      </c>
      <c r="AB18" s="14">
        <f t="shared" si="1"/>
        <v>-2.936096718480141</v>
      </c>
      <c r="AC18" s="368">
        <f>100*(AC16/AC12-1)</f>
        <v>-1.8966545581841743</v>
      </c>
      <c r="AD18" s="7"/>
      <c r="AG18" s="165"/>
      <c r="AH18" s="129"/>
      <c r="AI18" s="129"/>
      <c r="AJ18" s="129"/>
      <c r="AK18" s="129"/>
      <c r="AL18" s="129"/>
    </row>
    <row r="19" spans="1:38" ht="12.75">
      <c r="A19" s="5"/>
      <c r="B19" s="10"/>
      <c r="AD19" s="7"/>
      <c r="AG19" s="165"/>
      <c r="AH19" s="129"/>
      <c r="AI19" s="129"/>
      <c r="AJ19" s="129"/>
      <c r="AK19" s="129"/>
      <c r="AL19" s="129"/>
    </row>
    <row r="20" spans="1:38" ht="12.75">
      <c r="A20" s="5"/>
      <c r="B20" s="10">
        <f>1+B16</f>
        <v>1994</v>
      </c>
      <c r="C20" s="17">
        <v>229</v>
      </c>
      <c r="D20" s="17"/>
      <c r="E20" s="17"/>
      <c r="F20" s="17">
        <v>80.4</v>
      </c>
      <c r="G20" s="17">
        <v>813.981</v>
      </c>
      <c r="H20" s="17"/>
      <c r="I20" s="17">
        <v>111.279</v>
      </c>
      <c r="J20" s="17">
        <v>563.1</v>
      </c>
      <c r="K20" s="17">
        <v>932.899</v>
      </c>
      <c r="L20" s="17">
        <v>31</v>
      </c>
      <c r="M20" s="17">
        <v>591</v>
      </c>
      <c r="N20" s="17"/>
      <c r="O20" s="17"/>
      <c r="P20" s="17"/>
      <c r="Q20" s="17"/>
      <c r="R20" s="17"/>
      <c r="S20" s="17">
        <v>568</v>
      </c>
      <c r="T20" s="181">
        <v>101</v>
      </c>
      <c r="U20" s="181"/>
      <c r="V20" s="182">
        <v>97</v>
      </c>
      <c r="W20" s="182"/>
      <c r="X20" s="182"/>
      <c r="Y20" s="182"/>
      <c r="Z20" s="17">
        <v>71.7</v>
      </c>
      <c r="AA20" s="17">
        <v>103</v>
      </c>
      <c r="AB20" s="17">
        <v>563</v>
      </c>
      <c r="AC20" s="12">
        <f>SUM(C20:AB20)</f>
        <v>4856.3589999999995</v>
      </c>
      <c r="AD20" s="7"/>
      <c r="AE20" s="339">
        <f>1+AE16</f>
        <v>1994</v>
      </c>
      <c r="AG20" s="165"/>
      <c r="AH20" s="129"/>
      <c r="AI20" s="129"/>
      <c r="AJ20" s="129"/>
      <c r="AK20" s="129"/>
      <c r="AL20" s="129"/>
    </row>
    <row r="21" spans="1:38" ht="12.75">
      <c r="A21" s="5"/>
      <c r="B21" s="10"/>
      <c r="C21" s="13"/>
      <c r="D21" s="13"/>
      <c r="E21" s="13"/>
      <c r="F21" s="13">
        <v>82</v>
      </c>
      <c r="G21" s="13"/>
      <c r="H21" s="13"/>
      <c r="I21" s="13">
        <v>110</v>
      </c>
      <c r="J21" s="13">
        <v>524</v>
      </c>
      <c r="K21" s="13">
        <v>926</v>
      </c>
      <c r="L21" s="13"/>
      <c r="M21" s="13">
        <v>720</v>
      </c>
      <c r="N21" s="13"/>
      <c r="O21" s="13"/>
      <c r="P21" s="13"/>
      <c r="Q21" s="13"/>
      <c r="R21" s="13"/>
      <c r="S21" s="13"/>
      <c r="T21" s="13"/>
      <c r="U21" s="13"/>
      <c r="V21" s="13">
        <v>108</v>
      </c>
      <c r="W21" s="13"/>
      <c r="X21" s="13"/>
      <c r="Y21" s="13"/>
      <c r="Z21" s="13"/>
      <c r="AA21" s="13">
        <v>106</v>
      </c>
      <c r="AB21" s="13">
        <v>595</v>
      </c>
      <c r="AC21" s="222">
        <f>SUMIF(C21:AB21,"",C20:AB20)+SUM(C21:AB21)</f>
        <v>4985.6810000000005</v>
      </c>
      <c r="AD21" s="7"/>
      <c r="AG21" s="165"/>
      <c r="AH21" s="129"/>
      <c r="AI21" s="129"/>
      <c r="AJ21" s="129"/>
      <c r="AK21" s="129"/>
      <c r="AL21" s="129"/>
    </row>
    <row r="22" spans="1:38" ht="12.75">
      <c r="A22" s="5"/>
      <c r="B22" s="8" t="s">
        <v>15</v>
      </c>
      <c r="C22" s="14">
        <f aca="true" t="shared" si="2" ref="C22:AB22">(C20/C16-1)*100</f>
        <v>16.836734693877542</v>
      </c>
      <c r="D22" s="14"/>
      <c r="E22" s="14"/>
      <c r="F22" s="14">
        <f t="shared" si="2"/>
        <v>3.3419023136247006</v>
      </c>
      <c r="G22" s="14">
        <f t="shared" si="2"/>
        <v>1.9515280561122283</v>
      </c>
      <c r="H22" s="14"/>
      <c r="I22" s="14">
        <f t="shared" si="2"/>
        <v>-1.963738238714452</v>
      </c>
      <c r="J22" s="14">
        <f t="shared" si="2"/>
        <v>1.3681368136813754</v>
      </c>
      <c r="K22" s="14">
        <f t="shared" si="2"/>
        <v>8.43880041845868</v>
      </c>
      <c r="L22" s="14">
        <f t="shared" si="2"/>
        <v>-11.428571428571432</v>
      </c>
      <c r="M22" s="14">
        <f t="shared" si="2"/>
        <v>-2.1523178807947074</v>
      </c>
      <c r="N22" s="14"/>
      <c r="O22" s="14"/>
      <c r="P22" s="14"/>
      <c r="Q22" s="14"/>
      <c r="R22" s="14"/>
      <c r="S22" s="14">
        <f t="shared" si="2"/>
        <v>1.2477718360071277</v>
      </c>
      <c r="T22" s="14">
        <f t="shared" si="2"/>
        <v>3.0612244897959107</v>
      </c>
      <c r="U22" s="14"/>
      <c r="V22" s="14">
        <f t="shared" si="2"/>
        <v>5.434782608695654</v>
      </c>
      <c r="W22" s="14"/>
      <c r="X22" s="14"/>
      <c r="Y22" s="14"/>
      <c r="Z22" s="14">
        <f t="shared" si="2"/>
        <v>3.913043478260869</v>
      </c>
      <c r="AA22" s="14">
        <f t="shared" si="2"/>
        <v>-4.629629629629628</v>
      </c>
      <c r="AB22" s="14">
        <f t="shared" si="2"/>
        <v>0.1779359430605032</v>
      </c>
      <c r="AC22" s="368">
        <f>100*(AC20/AC16-1)</f>
        <v>2.6604119473003784</v>
      </c>
      <c r="AD22" s="7"/>
      <c r="AG22" s="165"/>
      <c r="AH22" s="129"/>
      <c r="AI22" s="129"/>
      <c r="AJ22" s="129"/>
      <c r="AK22" s="129"/>
      <c r="AL22" s="129"/>
    </row>
    <row r="23" spans="1:38" ht="12.75">
      <c r="A23" s="5"/>
      <c r="B23" s="10"/>
      <c r="K23" s="9"/>
      <c r="M23" s="9"/>
      <c r="N23" s="9"/>
      <c r="O23" s="9"/>
      <c r="P23" s="9"/>
      <c r="Q23" s="9"/>
      <c r="R23" s="9"/>
      <c r="S23" s="9"/>
      <c r="AC23" s="12"/>
      <c r="AD23" s="7"/>
      <c r="AG23" s="165"/>
      <c r="AH23" s="129"/>
      <c r="AI23" s="129"/>
      <c r="AJ23" s="129"/>
      <c r="AK23" s="129"/>
      <c r="AL23" s="129"/>
    </row>
    <row r="24" spans="1:38" ht="12.75">
      <c r="A24" s="5"/>
      <c r="B24" s="10">
        <f>1+B20</f>
        <v>1995</v>
      </c>
      <c r="C24" s="17">
        <v>231</v>
      </c>
      <c r="D24" s="17"/>
      <c r="E24" s="17"/>
      <c r="F24" s="17">
        <v>85.3</v>
      </c>
      <c r="G24" s="17">
        <v>807.806</v>
      </c>
      <c r="H24" s="17"/>
      <c r="I24" s="17">
        <v>109.956</v>
      </c>
      <c r="J24" s="17">
        <v>582.4</v>
      </c>
      <c r="K24" s="181">
        <v>946.1</v>
      </c>
      <c r="L24" s="17">
        <v>32</v>
      </c>
      <c r="M24" s="17">
        <v>611</v>
      </c>
      <c r="N24" s="17"/>
      <c r="O24" s="17"/>
      <c r="P24" s="17"/>
      <c r="Q24" s="17"/>
      <c r="R24" s="17"/>
      <c r="S24" s="11">
        <v>551</v>
      </c>
      <c r="T24" s="17">
        <v>101</v>
      </c>
      <c r="U24" s="17"/>
      <c r="V24" s="17">
        <v>90</v>
      </c>
      <c r="W24" s="17"/>
      <c r="X24" s="17"/>
      <c r="Y24" s="17"/>
      <c r="Z24" s="17">
        <v>74.1</v>
      </c>
      <c r="AA24" s="17">
        <v>105.4</v>
      </c>
      <c r="AB24" s="17">
        <v>563</v>
      </c>
      <c r="AC24" s="12">
        <f>SUM(C24:AB24)</f>
        <v>4890.062</v>
      </c>
      <c r="AD24" s="7"/>
      <c r="AE24" s="339">
        <f>1+AE20</f>
        <v>1995</v>
      </c>
      <c r="AG24" s="165"/>
      <c r="AH24" s="129"/>
      <c r="AI24" s="129"/>
      <c r="AJ24" s="129"/>
      <c r="AK24" s="129"/>
      <c r="AL24" s="129"/>
    </row>
    <row r="25" spans="1:38" ht="12.75">
      <c r="A25" s="5"/>
      <c r="B25" s="10"/>
      <c r="C25" s="13">
        <v>229</v>
      </c>
      <c r="D25" s="13"/>
      <c r="E25" s="13"/>
      <c r="F25" s="13">
        <v>86</v>
      </c>
      <c r="G25" s="13"/>
      <c r="H25" s="13"/>
      <c r="I25" s="13">
        <v>111</v>
      </c>
      <c r="J25" s="13">
        <v>554</v>
      </c>
      <c r="K25" s="18"/>
      <c r="L25" s="13">
        <v>31</v>
      </c>
      <c r="M25" s="18">
        <v>752</v>
      </c>
      <c r="N25" s="18"/>
      <c r="O25" s="18"/>
      <c r="P25" s="18"/>
      <c r="Q25" s="18"/>
      <c r="R25" s="18"/>
      <c r="S25" s="18"/>
      <c r="T25" s="13"/>
      <c r="U25" s="13"/>
      <c r="V25" s="13">
        <v>105</v>
      </c>
      <c r="W25" s="13"/>
      <c r="X25" s="13"/>
      <c r="Y25" s="13"/>
      <c r="Z25" s="13"/>
      <c r="AA25" s="13">
        <v>108</v>
      </c>
      <c r="AB25" s="13">
        <v>581</v>
      </c>
      <c r="AC25" s="222">
        <f>SUMIF(C25:AB25,"",C24:AB24)+SUM(C25:AB25)</f>
        <v>5037.005999999999</v>
      </c>
      <c r="AD25" s="7"/>
      <c r="AG25" s="165"/>
      <c r="AH25" s="129"/>
      <c r="AI25" s="129"/>
      <c r="AJ25" s="129"/>
      <c r="AK25" s="129"/>
      <c r="AL25" s="129"/>
    </row>
    <row r="26" spans="1:38" ht="12.75">
      <c r="A26" s="5"/>
      <c r="B26" s="8" t="s">
        <v>15</v>
      </c>
      <c r="C26" s="14">
        <f aca="true" t="shared" si="3" ref="C26:AB26">(C24/C20-1)*100</f>
        <v>0.8733624454148492</v>
      </c>
      <c r="D26" s="14"/>
      <c r="E26" s="14"/>
      <c r="F26" s="14">
        <f t="shared" si="3"/>
        <v>6.094527363184077</v>
      </c>
      <c r="G26" s="14">
        <f t="shared" si="3"/>
        <v>-0.7586172158809523</v>
      </c>
      <c r="H26" s="14"/>
      <c r="I26" s="14">
        <f t="shared" si="3"/>
        <v>-1.1889035667106973</v>
      </c>
      <c r="J26" s="14">
        <f t="shared" si="3"/>
        <v>3.4274551589415614</v>
      </c>
      <c r="K26" s="14">
        <f t="shared" si="3"/>
        <v>1.415051361401387</v>
      </c>
      <c r="L26" s="14">
        <f t="shared" si="3"/>
        <v>3.2258064516129004</v>
      </c>
      <c r="M26" s="14">
        <f t="shared" si="3"/>
        <v>3.384094754653133</v>
      </c>
      <c r="N26" s="14"/>
      <c r="O26" s="14"/>
      <c r="P26" s="14"/>
      <c r="Q26" s="14"/>
      <c r="R26" s="14"/>
      <c r="S26" s="14">
        <f t="shared" si="3"/>
        <v>-2.992957746478875</v>
      </c>
      <c r="T26" s="14">
        <f t="shared" si="3"/>
        <v>0</v>
      </c>
      <c r="U26" s="14"/>
      <c r="V26" s="14">
        <f t="shared" si="3"/>
        <v>-7.216494845360821</v>
      </c>
      <c r="W26" s="14"/>
      <c r="X26" s="14"/>
      <c r="Y26" s="14"/>
      <c r="Z26" s="14">
        <f t="shared" si="3"/>
        <v>3.34728033472802</v>
      </c>
      <c r="AA26" s="14">
        <f t="shared" si="3"/>
        <v>2.3300970873786353</v>
      </c>
      <c r="AB26" s="14">
        <f t="shared" si="3"/>
        <v>0</v>
      </c>
      <c r="AC26" s="368">
        <f>100*(AC24/AC20-1)</f>
        <v>0.6939972930337435</v>
      </c>
      <c r="AD26" s="7"/>
      <c r="AE26" s="340"/>
      <c r="AF26" s="340"/>
      <c r="AG26" s="165"/>
      <c r="AH26" s="129"/>
      <c r="AI26" s="129"/>
      <c r="AJ26" s="129"/>
      <c r="AK26" s="129"/>
      <c r="AL26" s="129"/>
    </row>
    <row r="27" spans="1:38" ht="12.75">
      <c r="A27" s="5"/>
      <c r="B27" s="10"/>
      <c r="AD27" s="7"/>
      <c r="AG27" s="165"/>
      <c r="AH27" s="129"/>
      <c r="AI27" s="129"/>
      <c r="AJ27" s="129"/>
      <c r="AK27" s="129"/>
      <c r="AL27" s="129"/>
    </row>
    <row r="28" spans="1:38" ht="12.75">
      <c r="A28" s="5"/>
      <c r="B28" s="10">
        <f>1+B24</f>
        <v>1996</v>
      </c>
      <c r="C28" s="17">
        <v>225</v>
      </c>
      <c r="D28" s="17"/>
      <c r="E28" s="17"/>
      <c r="F28" s="17">
        <v>78</v>
      </c>
      <c r="G28" s="17">
        <v>812.926</v>
      </c>
      <c r="H28" s="17"/>
      <c r="I28" s="182">
        <v>110.784</v>
      </c>
      <c r="J28" s="182">
        <v>526.4</v>
      </c>
      <c r="K28" s="182">
        <v>942.3</v>
      </c>
      <c r="L28" s="17">
        <v>27</v>
      </c>
      <c r="M28" s="182">
        <v>589</v>
      </c>
      <c r="N28" s="182"/>
      <c r="O28" s="182"/>
      <c r="P28" s="182"/>
      <c r="Q28" s="182"/>
      <c r="R28" s="182"/>
      <c r="S28" s="17">
        <v>543</v>
      </c>
      <c r="T28" s="182">
        <v>96</v>
      </c>
      <c r="U28" s="182"/>
      <c r="V28" s="182">
        <v>85</v>
      </c>
      <c r="W28" s="182"/>
      <c r="X28" s="182"/>
      <c r="Y28" s="182"/>
      <c r="Z28" s="182">
        <v>70.1</v>
      </c>
      <c r="AA28" s="182">
        <v>109.8</v>
      </c>
      <c r="AB28" s="17">
        <v>594</v>
      </c>
      <c r="AC28" s="12">
        <f>SUM(C28:AB28)</f>
        <v>4809.31</v>
      </c>
      <c r="AD28" s="7"/>
      <c r="AE28" s="339">
        <f>1+AE24</f>
        <v>1996</v>
      </c>
      <c r="AG28" s="165"/>
      <c r="AH28" s="129"/>
      <c r="AI28" s="129"/>
      <c r="AJ28" s="129"/>
      <c r="AK28" s="129"/>
      <c r="AL28" s="129"/>
    </row>
    <row r="29" spans="1:38" ht="12.75">
      <c r="A29" s="5"/>
      <c r="B29" s="10"/>
      <c r="C29" s="13">
        <v>233</v>
      </c>
      <c r="D29" s="13"/>
      <c r="E29" s="13"/>
      <c r="F29" s="13"/>
      <c r="G29" s="172"/>
      <c r="H29" s="172"/>
      <c r="I29" s="13"/>
      <c r="J29" s="13">
        <v>539</v>
      </c>
      <c r="K29" s="172">
        <v>935</v>
      </c>
      <c r="L29" s="13">
        <v>31</v>
      </c>
      <c r="M29" s="172">
        <v>751</v>
      </c>
      <c r="N29" s="172"/>
      <c r="O29" s="172"/>
      <c r="P29" s="172"/>
      <c r="Q29" s="172"/>
      <c r="R29" s="172"/>
      <c r="S29" s="13"/>
      <c r="T29" s="13"/>
      <c r="U29" s="13"/>
      <c r="V29" s="13">
        <v>104</v>
      </c>
      <c r="W29" s="13"/>
      <c r="X29" s="13"/>
      <c r="Y29" s="13"/>
      <c r="Z29" s="13"/>
      <c r="AA29" s="13"/>
      <c r="AB29" s="13">
        <v>581</v>
      </c>
      <c r="AC29" s="222">
        <f>SUMIF(C29:AB29,"",C28:AB28)+SUM(C29:AB29)</f>
        <v>4994.61</v>
      </c>
      <c r="AD29" s="7"/>
      <c r="AG29" s="165"/>
      <c r="AH29" s="129"/>
      <c r="AI29" s="129"/>
      <c r="AJ29" s="129"/>
      <c r="AK29" s="129"/>
      <c r="AL29" s="129"/>
    </row>
    <row r="30" spans="1:38" ht="12.75">
      <c r="A30" s="5"/>
      <c r="B30" s="8" t="s">
        <v>15</v>
      </c>
      <c r="C30" s="14">
        <f aca="true" t="shared" si="4" ref="C30:AB30">(C28/C24-1)*100</f>
        <v>-2.5974025974025983</v>
      </c>
      <c r="D30" s="14"/>
      <c r="E30" s="14"/>
      <c r="F30" s="14">
        <f t="shared" si="4"/>
        <v>-8.558030480656509</v>
      </c>
      <c r="G30" s="173">
        <f t="shared" si="4"/>
        <v>0.6338155448214033</v>
      </c>
      <c r="H30" s="173"/>
      <c r="I30" s="14">
        <f t="shared" si="4"/>
        <v>0.7530284841209323</v>
      </c>
      <c r="J30" s="14">
        <f t="shared" si="4"/>
        <v>-9.615384615384615</v>
      </c>
      <c r="K30" s="173">
        <f t="shared" si="4"/>
        <v>-0.4016488743261881</v>
      </c>
      <c r="L30" s="14">
        <f t="shared" si="4"/>
        <v>-15.625</v>
      </c>
      <c r="M30" s="173">
        <f t="shared" si="4"/>
        <v>-3.6006546644844484</v>
      </c>
      <c r="N30" s="173"/>
      <c r="O30" s="173"/>
      <c r="P30" s="173"/>
      <c r="Q30" s="173"/>
      <c r="R30" s="173"/>
      <c r="S30" s="14">
        <f t="shared" si="4"/>
        <v>-1.4519056261342977</v>
      </c>
      <c r="T30" s="14">
        <f t="shared" si="4"/>
        <v>-4.950495049504955</v>
      </c>
      <c r="U30" s="14"/>
      <c r="V30" s="14">
        <f t="shared" si="4"/>
        <v>-5.555555555555558</v>
      </c>
      <c r="W30" s="14"/>
      <c r="X30" s="14"/>
      <c r="Y30" s="14"/>
      <c r="Z30" s="14">
        <f t="shared" si="4"/>
        <v>-5.398110661268552</v>
      </c>
      <c r="AA30" s="14">
        <f t="shared" si="4"/>
        <v>4.174573055028463</v>
      </c>
      <c r="AB30" s="14">
        <f t="shared" si="4"/>
        <v>5.506216696269983</v>
      </c>
      <c r="AC30" s="368">
        <f>100*(AC28/AC24-1)</f>
        <v>-1.651349205797381</v>
      </c>
      <c r="AD30" s="7"/>
      <c r="AE30" s="340"/>
      <c r="AF30" s="340"/>
      <c r="AG30" s="165"/>
      <c r="AH30" s="129"/>
      <c r="AI30" s="129"/>
      <c r="AJ30" s="129"/>
      <c r="AK30" s="129"/>
      <c r="AL30" s="129"/>
    </row>
    <row r="31" spans="1:38" ht="12.75">
      <c r="A31" s="5"/>
      <c r="B31" s="8"/>
      <c r="C31" s="14"/>
      <c r="D31" s="14"/>
      <c r="E31" s="14"/>
      <c r="F31" s="14"/>
      <c r="G31" s="173"/>
      <c r="H31" s="173"/>
      <c r="I31" s="14"/>
      <c r="J31" s="14"/>
      <c r="K31" s="173"/>
      <c r="L31" s="14"/>
      <c r="M31" s="173"/>
      <c r="N31" s="173"/>
      <c r="O31" s="173"/>
      <c r="P31" s="173"/>
      <c r="Q31" s="173"/>
      <c r="R31" s="173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7"/>
      <c r="AG31" s="165"/>
      <c r="AH31" s="129"/>
      <c r="AI31" s="129"/>
      <c r="AJ31" s="129"/>
      <c r="AK31" s="129"/>
      <c r="AL31" s="129"/>
    </row>
    <row r="32" spans="1:38" ht="12.75">
      <c r="A32" s="5"/>
      <c r="B32" s="10">
        <f>1+B28</f>
        <v>1997</v>
      </c>
      <c r="C32" s="182">
        <v>233</v>
      </c>
      <c r="D32" s="182"/>
      <c r="E32" s="182"/>
      <c r="F32" s="182">
        <v>75</v>
      </c>
      <c r="G32" s="182">
        <v>821.41</v>
      </c>
      <c r="H32" s="182"/>
      <c r="I32" s="182">
        <v>111.02</v>
      </c>
      <c r="J32" s="182">
        <v>582.5</v>
      </c>
      <c r="K32" s="182">
        <v>921.4</v>
      </c>
      <c r="L32" s="182">
        <v>26</v>
      </c>
      <c r="M32" s="182">
        <v>582</v>
      </c>
      <c r="N32" s="182"/>
      <c r="O32" s="182"/>
      <c r="P32" s="182"/>
      <c r="Q32" s="182"/>
      <c r="R32" s="182"/>
      <c r="S32" s="182">
        <v>553</v>
      </c>
      <c r="T32" s="182">
        <v>98.5</v>
      </c>
      <c r="U32" s="182"/>
      <c r="V32" s="182">
        <v>85</v>
      </c>
      <c r="W32" s="182"/>
      <c r="X32" s="182"/>
      <c r="Y32" s="182"/>
      <c r="Z32" s="182">
        <v>66.04</v>
      </c>
      <c r="AA32" s="182">
        <v>107.1</v>
      </c>
      <c r="AB32" s="182">
        <v>609</v>
      </c>
      <c r="AC32" s="12">
        <f>SUM(C32:AB32)</f>
        <v>4870.97</v>
      </c>
      <c r="AD32" s="7"/>
      <c r="AE32" s="339">
        <f>1+AE28</f>
        <v>1997</v>
      </c>
      <c r="AG32" s="165"/>
      <c r="AH32" s="129"/>
      <c r="AI32" s="129"/>
      <c r="AJ32" s="129"/>
      <c r="AK32" s="129"/>
      <c r="AL32" s="129"/>
    </row>
    <row r="33" spans="1:38" ht="12.75">
      <c r="A33" s="5"/>
      <c r="B33" s="10"/>
      <c r="C33" s="13">
        <v>224</v>
      </c>
      <c r="D33" s="13"/>
      <c r="E33" s="13"/>
      <c r="F33" s="13">
        <v>74</v>
      </c>
      <c r="G33" s="13"/>
      <c r="H33" s="13"/>
      <c r="I33" s="13"/>
      <c r="J33" s="13">
        <v>565</v>
      </c>
      <c r="K33" s="13">
        <v>915</v>
      </c>
      <c r="L33" s="13">
        <v>36</v>
      </c>
      <c r="M33" s="13">
        <v>775</v>
      </c>
      <c r="N33" s="13"/>
      <c r="O33" s="13"/>
      <c r="P33" s="13"/>
      <c r="Q33" s="13"/>
      <c r="R33" s="13"/>
      <c r="S33" s="13"/>
      <c r="T33" s="13">
        <v>97.7</v>
      </c>
      <c r="U33" s="13"/>
      <c r="V33" s="13">
        <v>103</v>
      </c>
      <c r="W33" s="13"/>
      <c r="X33" s="13"/>
      <c r="Y33" s="13"/>
      <c r="Z33" s="13"/>
      <c r="AA33" s="13"/>
      <c r="AB33" s="13">
        <v>596</v>
      </c>
      <c r="AC33" s="222">
        <f>SUMIF(C33:AB33,"",C32:AB32)+SUM(C33:AB33)</f>
        <v>5044.2699999999995</v>
      </c>
      <c r="AD33" s="7"/>
      <c r="AG33" s="165"/>
      <c r="AH33" s="129"/>
      <c r="AI33" s="129"/>
      <c r="AJ33" s="129"/>
      <c r="AK33" s="129"/>
      <c r="AL33" s="129"/>
    </row>
    <row r="34" spans="1:38" ht="12.75">
      <c r="A34" s="5"/>
      <c r="B34" s="8" t="s">
        <v>15</v>
      </c>
      <c r="C34" s="14">
        <f aca="true" t="shared" si="5" ref="C34:AB34">(C32/C28-1)*100</f>
        <v>3.5555555555555562</v>
      </c>
      <c r="D34" s="14"/>
      <c r="E34" s="14"/>
      <c r="F34" s="14">
        <f t="shared" si="5"/>
        <v>-3.8461538461538436</v>
      </c>
      <c r="G34" s="14">
        <f t="shared" si="5"/>
        <v>1.043637428252997</v>
      </c>
      <c r="H34" s="14"/>
      <c r="I34" s="14">
        <f t="shared" si="5"/>
        <v>0.21302715193529664</v>
      </c>
      <c r="J34" s="14">
        <f t="shared" si="5"/>
        <v>10.657294832826757</v>
      </c>
      <c r="K34" s="14">
        <f t="shared" si="5"/>
        <v>-2.2179772896105288</v>
      </c>
      <c r="L34" s="14">
        <f t="shared" si="5"/>
        <v>-3.703703703703709</v>
      </c>
      <c r="M34" s="14">
        <f t="shared" si="5"/>
        <v>-1.1884550084889645</v>
      </c>
      <c r="N34" s="14"/>
      <c r="O34" s="14"/>
      <c r="P34" s="14"/>
      <c r="Q34" s="14"/>
      <c r="R34" s="14"/>
      <c r="S34" s="14">
        <f t="shared" si="5"/>
        <v>1.8416206261510082</v>
      </c>
      <c r="T34" s="14">
        <f t="shared" si="5"/>
        <v>2.604166666666674</v>
      </c>
      <c r="U34" s="14"/>
      <c r="V34" s="14">
        <f t="shared" si="5"/>
        <v>0</v>
      </c>
      <c r="W34" s="14"/>
      <c r="X34" s="14"/>
      <c r="Y34" s="14"/>
      <c r="Z34" s="14">
        <f t="shared" si="5"/>
        <v>-5.791726105563466</v>
      </c>
      <c r="AA34" s="14">
        <f t="shared" si="5"/>
        <v>-2.4590163934426257</v>
      </c>
      <c r="AB34" s="14">
        <f t="shared" si="5"/>
        <v>2.5252525252525304</v>
      </c>
      <c r="AC34" s="368">
        <f>100*(AC32/AC28-1)</f>
        <v>1.2820966001359846</v>
      </c>
      <c r="AD34" s="7"/>
      <c r="AE34" s="340"/>
      <c r="AF34" s="340"/>
      <c r="AG34" s="165"/>
      <c r="AH34" s="129"/>
      <c r="AI34" s="129"/>
      <c r="AJ34" s="129"/>
      <c r="AK34" s="129"/>
      <c r="AL34" s="129"/>
    </row>
    <row r="35" spans="1:38" ht="12.75">
      <c r="A35" s="5"/>
      <c r="B35" s="8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2"/>
      <c r="AD35" s="7"/>
      <c r="AG35" s="165"/>
      <c r="AH35" s="129"/>
      <c r="AI35" s="129"/>
      <c r="AJ35" s="129"/>
      <c r="AK35" s="129"/>
      <c r="AL35" s="129"/>
    </row>
    <row r="36" spans="1:42" ht="12.75">
      <c r="A36" s="5"/>
      <c r="B36" s="10">
        <f>1+B32</f>
        <v>1998</v>
      </c>
      <c r="C36" s="182">
        <v>243</v>
      </c>
      <c r="D36" s="182"/>
      <c r="E36" s="182"/>
      <c r="F36" s="182">
        <v>74</v>
      </c>
      <c r="G36" s="182">
        <v>823.015</v>
      </c>
      <c r="H36" s="182"/>
      <c r="I36" s="182">
        <v>110.939</v>
      </c>
      <c r="J36" s="182">
        <v>560.9</v>
      </c>
      <c r="K36" s="182">
        <v>938.7</v>
      </c>
      <c r="L36" s="182">
        <v>22</v>
      </c>
      <c r="M36" s="182">
        <v>622</v>
      </c>
      <c r="N36" s="182"/>
      <c r="O36" s="182"/>
      <c r="P36" s="182"/>
      <c r="Q36" s="182"/>
      <c r="R36" s="182"/>
      <c r="S36" s="182">
        <v>580</v>
      </c>
      <c r="T36" s="182">
        <v>96.9</v>
      </c>
      <c r="U36" s="182"/>
      <c r="V36" s="182">
        <v>94</v>
      </c>
      <c r="W36" s="182"/>
      <c r="X36" s="182"/>
      <c r="Y36" s="182"/>
      <c r="Z36" s="182">
        <v>63.4</v>
      </c>
      <c r="AA36" s="182">
        <v>106.5</v>
      </c>
      <c r="AB36" s="182">
        <v>599</v>
      </c>
      <c r="AC36" s="181">
        <f>SUM(C36:AB36)</f>
        <v>4934.353999999999</v>
      </c>
      <c r="AD36" s="7"/>
      <c r="AE36" s="339">
        <f>1+AE32</f>
        <v>1998</v>
      </c>
      <c r="AG36" s="346"/>
      <c r="AH36" s="346"/>
      <c r="AI36" s="346"/>
      <c r="AJ36" s="346"/>
      <c r="AK36" s="346"/>
      <c r="AL36" s="346"/>
      <c r="AM36" s="346"/>
      <c r="AN36" s="346"/>
      <c r="AO36" s="346"/>
      <c r="AP36" s="346"/>
    </row>
    <row r="37" spans="1:42" ht="12.75">
      <c r="A37" s="5"/>
      <c r="B37" s="10"/>
      <c r="C37" s="13">
        <v>238</v>
      </c>
      <c r="D37" s="13"/>
      <c r="E37" s="13"/>
      <c r="F37" s="13"/>
      <c r="G37" s="13"/>
      <c r="H37" s="13"/>
      <c r="I37" s="185"/>
      <c r="J37" s="13">
        <v>558</v>
      </c>
      <c r="K37" s="13"/>
      <c r="L37" s="13">
        <v>33</v>
      </c>
      <c r="M37" s="13">
        <v>783</v>
      </c>
      <c r="N37" s="13"/>
      <c r="O37" s="13"/>
      <c r="P37" s="13"/>
      <c r="Q37" s="13"/>
      <c r="R37" s="13"/>
      <c r="S37" s="13"/>
      <c r="T37" s="13"/>
      <c r="U37" s="13"/>
      <c r="V37" s="13">
        <v>105</v>
      </c>
      <c r="W37" s="13"/>
      <c r="X37" s="13"/>
      <c r="Y37" s="13"/>
      <c r="Z37" s="13"/>
      <c r="AA37" s="13"/>
      <c r="AB37" s="13">
        <v>594</v>
      </c>
      <c r="AC37" s="222">
        <f>SUMIF(C37:AB37,"",C36:AB36)+SUM(C37:AB37)</f>
        <v>5104.454</v>
      </c>
      <c r="AD37" s="7"/>
      <c r="AE37" s="341"/>
      <c r="AF37" s="341"/>
      <c r="AG37" s="347"/>
      <c r="AH37" s="347"/>
      <c r="AI37" s="347"/>
      <c r="AJ37" s="347"/>
      <c r="AK37" s="347"/>
      <c r="AL37" s="347"/>
      <c r="AM37" s="347"/>
      <c r="AN37" s="347"/>
      <c r="AO37" s="347"/>
      <c r="AP37" s="347"/>
    </row>
    <row r="38" spans="1:42" ht="12.75">
      <c r="A38" s="5"/>
      <c r="B38" s="8" t="s">
        <v>15</v>
      </c>
      <c r="C38" s="14">
        <f aca="true" t="shared" si="6" ref="C38:AB38">(C36/C32-1)*100</f>
        <v>4.29184549356223</v>
      </c>
      <c r="D38" s="14"/>
      <c r="E38" s="14"/>
      <c r="F38" s="14">
        <f t="shared" si="6"/>
        <v>-1.3333333333333308</v>
      </c>
      <c r="G38" s="14">
        <f t="shared" si="6"/>
        <v>0.19539572199023247</v>
      </c>
      <c r="H38" s="14"/>
      <c r="I38" s="14">
        <f t="shared" si="6"/>
        <v>-0.07295982705819437</v>
      </c>
      <c r="J38" s="14">
        <f t="shared" si="6"/>
        <v>-3.7081545064377774</v>
      </c>
      <c r="K38" s="14">
        <f t="shared" si="6"/>
        <v>1.8775775993054022</v>
      </c>
      <c r="L38" s="14">
        <f t="shared" si="6"/>
        <v>-15.384615384615385</v>
      </c>
      <c r="M38" s="14">
        <f t="shared" si="6"/>
        <v>6.872852233676974</v>
      </c>
      <c r="N38" s="14"/>
      <c r="O38" s="14"/>
      <c r="P38" s="14"/>
      <c r="Q38" s="14"/>
      <c r="R38" s="14"/>
      <c r="S38" s="14">
        <f t="shared" si="6"/>
        <v>4.88245931283906</v>
      </c>
      <c r="T38" s="14">
        <f t="shared" si="6"/>
        <v>-1.6243654822334919</v>
      </c>
      <c r="U38" s="14"/>
      <c r="V38" s="14">
        <f t="shared" si="6"/>
        <v>10.588235294117654</v>
      </c>
      <c r="W38" s="14"/>
      <c r="X38" s="14"/>
      <c r="Y38" s="14"/>
      <c r="Z38" s="14">
        <f t="shared" si="6"/>
        <v>-3.9975772259236986</v>
      </c>
      <c r="AA38" s="14">
        <f t="shared" si="6"/>
        <v>-0.5602240896358524</v>
      </c>
      <c r="AB38" s="14">
        <f t="shared" si="6"/>
        <v>-1.6420361247947435</v>
      </c>
      <c r="AC38" s="368">
        <f>100*(AC36/AC32-1)</f>
        <v>1.3012603239190401</v>
      </c>
      <c r="AD38" s="7"/>
      <c r="AE38" s="340"/>
      <c r="AF38" s="340"/>
      <c r="AG38" s="173"/>
      <c r="AH38" s="173"/>
      <c r="AI38" s="173"/>
      <c r="AJ38" s="173"/>
      <c r="AK38" s="173"/>
      <c r="AL38" s="173"/>
      <c r="AM38" s="173"/>
      <c r="AN38" s="173"/>
      <c r="AO38" s="173"/>
      <c r="AP38" s="173"/>
    </row>
    <row r="39" spans="1:38" ht="12.75">
      <c r="A39" s="266"/>
      <c r="B39" s="267"/>
      <c r="C39" s="244"/>
      <c r="D39" s="244"/>
      <c r="E39" s="244"/>
      <c r="F39" s="244"/>
      <c r="G39" s="244"/>
      <c r="H39" s="244"/>
      <c r="I39" s="244"/>
      <c r="J39" s="244"/>
      <c r="K39" s="244"/>
      <c r="L39" s="244"/>
      <c r="M39" s="244"/>
      <c r="N39" s="244"/>
      <c r="O39" s="244"/>
      <c r="P39" s="244"/>
      <c r="Q39" s="244"/>
      <c r="R39" s="244"/>
      <c r="S39" s="244"/>
      <c r="T39" s="244"/>
      <c r="U39" s="244"/>
      <c r="V39" s="244"/>
      <c r="W39" s="244"/>
      <c r="X39" s="244"/>
      <c r="Y39" s="244"/>
      <c r="Z39" s="244"/>
      <c r="AA39" s="244"/>
      <c r="AB39" s="244"/>
      <c r="AC39" s="244"/>
      <c r="AD39" s="268"/>
      <c r="AG39" s="165"/>
      <c r="AH39" s="129"/>
      <c r="AI39" s="129"/>
      <c r="AJ39" s="129"/>
      <c r="AK39" s="129"/>
      <c r="AL39" s="129"/>
    </row>
    <row r="40" spans="1:42" ht="12.75">
      <c r="A40" s="266"/>
      <c r="B40" s="269">
        <f>1+B36</f>
        <v>1999</v>
      </c>
      <c r="C40" s="274">
        <v>234.5</v>
      </c>
      <c r="D40" s="274"/>
      <c r="E40" s="348">
        <v>331</v>
      </c>
      <c r="F40" s="274">
        <v>67</v>
      </c>
      <c r="G40" s="274">
        <v>838.314</v>
      </c>
      <c r="H40" s="349"/>
      <c r="I40" s="274">
        <v>109.812</v>
      </c>
      <c r="J40" s="274">
        <v>640.5</v>
      </c>
      <c r="K40" s="274">
        <v>968.7</v>
      </c>
      <c r="L40" s="274">
        <v>24</v>
      </c>
      <c r="M40" s="274">
        <v>693</v>
      </c>
      <c r="N40" s="349"/>
      <c r="O40" s="349"/>
      <c r="P40" s="349"/>
      <c r="Q40" s="274"/>
      <c r="R40" s="350"/>
      <c r="S40" s="274">
        <v>583</v>
      </c>
      <c r="T40" s="274">
        <v>89.6</v>
      </c>
      <c r="U40" s="350"/>
      <c r="V40" s="274">
        <v>93</v>
      </c>
      <c r="W40" s="274"/>
      <c r="X40" s="274"/>
      <c r="Y40" s="350"/>
      <c r="Z40" s="279">
        <v>58.5</v>
      </c>
      <c r="AA40" s="274">
        <v>103.8</v>
      </c>
      <c r="AB40" s="274">
        <v>562</v>
      </c>
      <c r="AC40" s="181">
        <f>SUM(C40:AB40)</f>
        <v>5396.726000000001</v>
      </c>
      <c r="AD40" s="268"/>
      <c r="AE40" s="339">
        <f>1+AE36</f>
        <v>1999</v>
      </c>
      <c r="AG40" s="348"/>
      <c r="AH40" s="349"/>
      <c r="AI40" s="349"/>
      <c r="AJ40" s="349"/>
      <c r="AK40" s="349"/>
      <c r="AL40" s="274"/>
      <c r="AM40" s="350"/>
      <c r="AN40" s="350"/>
      <c r="AO40" s="274"/>
      <c r="AP40" s="350"/>
    </row>
    <row r="41" spans="1:42" ht="12.75">
      <c r="A41" s="266"/>
      <c r="B41" s="269"/>
      <c r="C41" s="242">
        <v>240</v>
      </c>
      <c r="D41" s="242"/>
      <c r="E41" s="242">
        <v>330.7</v>
      </c>
      <c r="F41" s="242">
        <v>70</v>
      </c>
      <c r="G41" s="242">
        <v>839</v>
      </c>
      <c r="H41" s="349"/>
      <c r="I41" s="243">
        <v>91.6</v>
      </c>
      <c r="J41" s="242">
        <v>568</v>
      </c>
      <c r="K41" s="242"/>
      <c r="L41" s="242">
        <v>32.3</v>
      </c>
      <c r="M41" s="242">
        <v>798</v>
      </c>
      <c r="N41" s="349"/>
      <c r="O41" s="349"/>
      <c r="P41" s="349"/>
      <c r="Q41" s="242"/>
      <c r="R41" s="350"/>
      <c r="S41" s="242">
        <v>607</v>
      </c>
      <c r="T41" s="243"/>
      <c r="U41" s="350"/>
      <c r="V41" s="242">
        <v>105</v>
      </c>
      <c r="W41" s="242"/>
      <c r="X41" s="242"/>
      <c r="Y41" s="350"/>
      <c r="Z41" s="243">
        <v>58.4</v>
      </c>
      <c r="AA41" s="242">
        <v>103</v>
      </c>
      <c r="AB41" s="242"/>
      <c r="AC41" s="222">
        <f>SUMIF(C41:AB41,"",C40:AB40)+SUM(C41:AB41)</f>
        <v>5463.3</v>
      </c>
      <c r="AD41" s="268"/>
      <c r="AG41" s="242"/>
      <c r="AH41" s="349"/>
      <c r="AI41" s="349"/>
      <c r="AJ41" s="349"/>
      <c r="AK41" s="349"/>
      <c r="AL41" s="242"/>
      <c r="AM41" s="350"/>
      <c r="AN41" s="350"/>
      <c r="AO41" s="242"/>
      <c r="AP41" s="350"/>
    </row>
    <row r="42" spans="1:42" ht="12.75">
      <c r="A42" s="266"/>
      <c r="B42" s="267" t="s">
        <v>15</v>
      </c>
      <c r="C42" s="244">
        <f aca="true" t="shared" si="7" ref="C42:AB42">(C40/C36-1)*100</f>
        <v>-3.4979423868312765</v>
      </c>
      <c r="D42" s="244"/>
      <c r="E42" s="228" t="e">
        <f t="shared" si="7"/>
        <v>#DIV/0!</v>
      </c>
      <c r="F42" s="244">
        <f t="shared" si="7"/>
        <v>-9.459459459459463</v>
      </c>
      <c r="G42" s="244">
        <f t="shared" si="7"/>
        <v>1.8588968609320577</v>
      </c>
      <c r="H42" s="228" t="e">
        <f t="shared" si="7"/>
        <v>#DIV/0!</v>
      </c>
      <c r="I42" s="244">
        <f t="shared" si="7"/>
        <v>-1.0158735881880987</v>
      </c>
      <c r="J42" s="244">
        <f t="shared" si="7"/>
        <v>14.191477981814948</v>
      </c>
      <c r="K42" s="244">
        <f t="shared" si="7"/>
        <v>3.1959092361776964</v>
      </c>
      <c r="L42" s="244">
        <f t="shared" si="7"/>
        <v>9.090909090909083</v>
      </c>
      <c r="M42" s="244">
        <f t="shared" si="7"/>
        <v>11.414790996784575</v>
      </c>
      <c r="N42" s="228" t="e">
        <f t="shared" si="7"/>
        <v>#DIV/0!</v>
      </c>
      <c r="O42" s="228" t="e">
        <f t="shared" si="7"/>
        <v>#DIV/0!</v>
      </c>
      <c r="P42" s="228" t="e">
        <f t="shared" si="7"/>
        <v>#DIV/0!</v>
      </c>
      <c r="Q42" s="244" t="e">
        <f t="shared" si="7"/>
        <v>#DIV/0!</v>
      </c>
      <c r="R42" s="228" t="e">
        <f t="shared" si="7"/>
        <v>#DIV/0!</v>
      </c>
      <c r="S42" s="244">
        <f t="shared" si="7"/>
        <v>0.5172413793103514</v>
      </c>
      <c r="T42" s="244">
        <f t="shared" si="7"/>
        <v>-7.5335397316821595</v>
      </c>
      <c r="U42" s="228" t="e">
        <f t="shared" si="7"/>
        <v>#DIV/0!</v>
      </c>
      <c r="V42" s="244">
        <f t="shared" si="7"/>
        <v>-1.0638297872340385</v>
      </c>
      <c r="W42" s="244"/>
      <c r="X42" s="244"/>
      <c r="Y42" s="228" t="e">
        <f>(Y40/Y36-1)*100</f>
        <v>#DIV/0!</v>
      </c>
      <c r="Z42" s="244">
        <f t="shared" si="7"/>
        <v>-7.728706624605675</v>
      </c>
      <c r="AA42" s="244">
        <f t="shared" si="7"/>
        <v>-2.5352112676056415</v>
      </c>
      <c r="AB42" s="244">
        <f t="shared" si="7"/>
        <v>-6.176961602671116</v>
      </c>
      <c r="AC42" s="368">
        <f>100*(AC40/AC36-1)</f>
        <v>9.370466731815386</v>
      </c>
      <c r="AD42" s="268"/>
      <c r="AE42" s="340"/>
      <c r="AF42" s="340"/>
      <c r="AG42" s="228"/>
      <c r="AH42" s="228"/>
      <c r="AI42" s="228"/>
      <c r="AJ42" s="228"/>
      <c r="AK42" s="228"/>
      <c r="AL42" s="244"/>
      <c r="AM42" s="228"/>
      <c r="AN42" s="228"/>
      <c r="AO42" s="244"/>
      <c r="AP42" s="228"/>
    </row>
    <row r="43" spans="1:41" ht="12.75">
      <c r="A43" s="266"/>
      <c r="B43" s="267"/>
      <c r="C43" s="244"/>
      <c r="D43" s="244"/>
      <c r="E43" s="165"/>
      <c r="F43" s="244"/>
      <c r="G43" s="244"/>
      <c r="H43" s="129"/>
      <c r="I43" s="244"/>
      <c r="J43" s="244"/>
      <c r="K43" s="244"/>
      <c r="L43" s="244"/>
      <c r="M43" s="244"/>
      <c r="N43" s="129"/>
      <c r="O43" s="129"/>
      <c r="P43" s="129"/>
      <c r="Q43" s="244"/>
      <c r="R43" s="124"/>
      <c r="S43" s="244"/>
      <c r="T43" s="244"/>
      <c r="U43" s="124"/>
      <c r="V43" s="244"/>
      <c r="W43" s="244"/>
      <c r="X43" s="244"/>
      <c r="Y43" s="124"/>
      <c r="Z43" s="244"/>
      <c r="AA43" s="244"/>
      <c r="AB43" s="244"/>
      <c r="AC43" s="244"/>
      <c r="AD43" s="268"/>
      <c r="AG43" s="165"/>
      <c r="AH43" s="129"/>
      <c r="AI43" s="129"/>
      <c r="AJ43" s="129"/>
      <c r="AK43" s="129"/>
      <c r="AL43" s="244"/>
      <c r="AO43" s="244"/>
    </row>
    <row r="44" spans="1:42" ht="12.75">
      <c r="A44" s="266"/>
      <c r="B44" s="269">
        <f>1+B40</f>
        <v>2000</v>
      </c>
      <c r="C44" s="274">
        <v>196.85</v>
      </c>
      <c r="D44" s="274"/>
      <c r="E44" s="348">
        <v>306</v>
      </c>
      <c r="F44" s="274">
        <v>63</v>
      </c>
      <c r="G44" s="274">
        <v>853.201</v>
      </c>
      <c r="H44" s="349">
        <v>15.91</v>
      </c>
      <c r="I44" s="282">
        <v>114.21</v>
      </c>
      <c r="J44" s="274">
        <v>758.541</v>
      </c>
      <c r="K44" s="274">
        <v>957.8</v>
      </c>
      <c r="L44" s="274">
        <v>32</v>
      </c>
      <c r="M44" s="274">
        <v>805</v>
      </c>
      <c r="N44" s="392">
        <v>10.58</v>
      </c>
      <c r="O44" s="349">
        <v>24.5</v>
      </c>
      <c r="P44" s="349">
        <v>38.75</v>
      </c>
      <c r="Q44" s="274"/>
      <c r="R44" s="350">
        <v>5.4</v>
      </c>
      <c r="S44" s="282">
        <v>602</v>
      </c>
      <c r="T44" s="274">
        <v>83.6</v>
      </c>
      <c r="U44" s="350">
        <v>423.7</v>
      </c>
      <c r="V44" s="274">
        <v>100</v>
      </c>
      <c r="W44" s="274"/>
      <c r="X44" s="274"/>
      <c r="Y44" s="350">
        <v>70.8</v>
      </c>
      <c r="Z44" s="285">
        <v>58.6</v>
      </c>
      <c r="AA44" s="274">
        <v>100.2</v>
      </c>
      <c r="AB44" s="274">
        <v>564.464</v>
      </c>
      <c r="AC44" s="181">
        <f>SUM(C44:AB44)</f>
        <v>6185.106</v>
      </c>
      <c r="AD44" s="268"/>
      <c r="AE44" s="339">
        <f>1+AE40</f>
        <v>2000</v>
      </c>
      <c r="AG44" s="246">
        <f>+C44+F44+G44+I44+J44+K44+L44+M44+S44+T44+V44+Z44+AA44+AB44</f>
        <v>5289.466</v>
      </c>
      <c r="AH44" s="349"/>
      <c r="AI44" s="274"/>
      <c r="AJ44" s="349"/>
      <c r="AK44" s="349"/>
      <c r="AL44" s="274"/>
      <c r="AM44" s="350"/>
      <c r="AN44" s="350"/>
      <c r="AO44" s="274"/>
      <c r="AP44" s="350"/>
    </row>
    <row r="45" spans="1:42" ht="12.75">
      <c r="A45" s="266"/>
      <c r="B45" s="269"/>
      <c r="C45" s="242">
        <v>220</v>
      </c>
      <c r="D45" s="242"/>
      <c r="E45" s="242">
        <v>306.4</v>
      </c>
      <c r="F45" s="242">
        <v>66</v>
      </c>
      <c r="G45" s="242"/>
      <c r="H45" s="242">
        <v>16</v>
      </c>
      <c r="I45" s="243">
        <v>120</v>
      </c>
      <c r="J45" s="242">
        <v>700</v>
      </c>
      <c r="K45" s="242"/>
      <c r="L45" s="242">
        <v>32.9</v>
      </c>
      <c r="M45" s="242">
        <v>686</v>
      </c>
      <c r="N45" s="242">
        <v>11</v>
      </c>
      <c r="O45" s="242">
        <v>25</v>
      </c>
      <c r="P45" s="242">
        <v>39</v>
      </c>
      <c r="Q45" s="242"/>
      <c r="R45" s="242">
        <v>5.4</v>
      </c>
      <c r="S45" s="242">
        <v>627</v>
      </c>
      <c r="T45" s="243"/>
      <c r="U45" s="385">
        <v>423.7</v>
      </c>
      <c r="V45" s="242">
        <v>106</v>
      </c>
      <c r="W45" s="242"/>
      <c r="X45" s="242">
        <v>23</v>
      </c>
      <c r="Y45" s="242">
        <v>70.8</v>
      </c>
      <c r="Z45" s="242">
        <v>58.5</v>
      </c>
      <c r="AA45" s="242"/>
      <c r="AB45" s="242">
        <v>565</v>
      </c>
      <c r="AC45" s="222">
        <f>SUMIF(C45:AB45,"",C44:AB44)+SUM(C45:AB45)</f>
        <v>6096.501</v>
      </c>
      <c r="AD45" s="268"/>
      <c r="AG45" s="242"/>
      <c r="AH45" s="349"/>
      <c r="AI45" s="226"/>
      <c r="AJ45" s="427"/>
      <c r="AK45" s="427"/>
      <c r="AL45" s="226"/>
      <c r="AM45" s="348"/>
      <c r="AN45" s="348"/>
      <c r="AO45" s="226"/>
      <c r="AP45" s="350"/>
    </row>
    <row r="46" spans="1:42" ht="12.75">
      <c r="A46" s="266"/>
      <c r="B46" s="267" t="s">
        <v>15</v>
      </c>
      <c r="C46" s="244">
        <f aca="true" t="shared" si="8" ref="C46:AB46">(C44/C40-1)*100</f>
        <v>-16.055437100213222</v>
      </c>
      <c r="D46" s="244"/>
      <c r="E46" s="228">
        <f t="shared" si="8"/>
        <v>-7.552870090634444</v>
      </c>
      <c r="F46" s="244">
        <f t="shared" si="8"/>
        <v>-5.970149253731338</v>
      </c>
      <c r="G46" s="244">
        <f t="shared" si="8"/>
        <v>1.7758262417185033</v>
      </c>
      <c r="H46" s="228" t="e">
        <f t="shared" si="8"/>
        <v>#DIV/0!</v>
      </c>
      <c r="I46" s="244">
        <f t="shared" si="8"/>
        <v>4.0050267730302735</v>
      </c>
      <c r="J46" s="244">
        <f t="shared" si="8"/>
        <v>18.42950819672131</v>
      </c>
      <c r="K46" s="244">
        <f t="shared" si="8"/>
        <v>-1.1252193661608456</v>
      </c>
      <c r="L46" s="244">
        <f t="shared" si="8"/>
        <v>33.33333333333333</v>
      </c>
      <c r="M46" s="244">
        <f t="shared" si="8"/>
        <v>16.161616161616156</v>
      </c>
      <c r="N46" s="244" t="e">
        <f t="shared" si="8"/>
        <v>#DIV/0!</v>
      </c>
      <c r="O46" s="228" t="e">
        <f t="shared" si="8"/>
        <v>#DIV/0!</v>
      </c>
      <c r="P46" s="228" t="e">
        <f t="shared" si="8"/>
        <v>#DIV/0!</v>
      </c>
      <c r="Q46" s="244" t="e">
        <f t="shared" si="8"/>
        <v>#DIV/0!</v>
      </c>
      <c r="R46" s="228" t="e">
        <f t="shared" si="8"/>
        <v>#DIV/0!</v>
      </c>
      <c r="S46" s="244">
        <f t="shared" si="8"/>
        <v>3.2590051457976</v>
      </c>
      <c r="T46" s="244">
        <f t="shared" si="8"/>
        <v>-6.696428571428569</v>
      </c>
      <c r="U46" s="228" t="e">
        <f t="shared" si="8"/>
        <v>#DIV/0!</v>
      </c>
      <c r="V46" s="244">
        <f t="shared" si="8"/>
        <v>7.526881720430101</v>
      </c>
      <c r="W46" s="244"/>
      <c r="X46" s="244"/>
      <c r="Y46" s="228" t="e">
        <f>(Y44/Y40-1)*100</f>
        <v>#DIV/0!</v>
      </c>
      <c r="Z46" s="244">
        <f t="shared" si="8"/>
        <v>0.17094017094017033</v>
      </c>
      <c r="AA46" s="244">
        <f t="shared" si="8"/>
        <v>-3.4682080924855474</v>
      </c>
      <c r="AB46" s="244">
        <f t="shared" si="8"/>
        <v>0.4384341637010847</v>
      </c>
      <c r="AC46" s="368">
        <f>100*(AC44/AC40-1)</f>
        <v>14.608486701010936</v>
      </c>
      <c r="AD46" s="268"/>
      <c r="AE46" s="340"/>
      <c r="AF46" s="340"/>
      <c r="AG46" s="228"/>
      <c r="AH46" s="228"/>
      <c r="AI46" s="228"/>
      <c r="AJ46" s="228"/>
      <c r="AK46" s="228"/>
      <c r="AL46" s="228"/>
      <c r="AM46" s="228"/>
      <c r="AN46" s="228"/>
      <c r="AO46" s="228"/>
      <c r="AP46" s="228"/>
    </row>
    <row r="47" spans="1:41" ht="12.75">
      <c r="A47" s="266"/>
      <c r="B47" s="267"/>
      <c r="C47" s="244"/>
      <c r="D47" s="244"/>
      <c r="E47" s="165"/>
      <c r="H47" s="129"/>
      <c r="O47" s="129"/>
      <c r="P47" s="129"/>
      <c r="R47" s="124"/>
      <c r="U47" s="124"/>
      <c r="Y47" s="124"/>
      <c r="AC47" s="244"/>
      <c r="AD47" s="268"/>
      <c r="AG47" s="165"/>
      <c r="AH47" s="129"/>
      <c r="AI47" s="428"/>
      <c r="AJ47" s="221"/>
      <c r="AK47" s="221"/>
      <c r="AL47" s="428"/>
      <c r="AM47" s="165"/>
      <c r="AN47" s="165"/>
      <c r="AO47" s="428"/>
    </row>
    <row r="48" spans="1:42" ht="12.75">
      <c r="A48" s="266"/>
      <c r="B48" s="269">
        <f>1+B44</f>
        <v>2001</v>
      </c>
      <c r="C48" s="392">
        <v>214.065</v>
      </c>
      <c r="D48" s="392"/>
      <c r="E48" s="417">
        <v>319</v>
      </c>
      <c r="F48" s="274">
        <v>69</v>
      </c>
      <c r="G48" s="274">
        <v>839.88</v>
      </c>
      <c r="H48" s="349">
        <v>17.29</v>
      </c>
      <c r="I48" s="274">
        <v>122.94</v>
      </c>
      <c r="J48" s="274">
        <v>765.718</v>
      </c>
      <c r="K48" s="274">
        <v>951.436</v>
      </c>
      <c r="L48" s="392">
        <v>31</v>
      </c>
      <c r="M48" s="274">
        <v>789.753</v>
      </c>
      <c r="N48" s="414">
        <v>11.19</v>
      </c>
      <c r="O48" s="349">
        <v>27.16</v>
      </c>
      <c r="P48" s="349">
        <v>47.7</v>
      </c>
      <c r="Q48" s="326"/>
      <c r="R48" s="350">
        <v>5.4</v>
      </c>
      <c r="S48" s="274">
        <v>592</v>
      </c>
      <c r="T48" s="274">
        <v>82.6</v>
      </c>
      <c r="U48" s="350">
        <v>449.3</v>
      </c>
      <c r="V48" s="274">
        <v>106</v>
      </c>
      <c r="W48" s="274"/>
      <c r="X48" s="325">
        <v>22.9</v>
      </c>
      <c r="Y48" s="350">
        <v>74.34</v>
      </c>
      <c r="Z48" s="274">
        <v>56.1</v>
      </c>
      <c r="AA48" s="274">
        <v>97.9</v>
      </c>
      <c r="AB48" s="274">
        <v>609.52</v>
      </c>
      <c r="AC48" s="182">
        <f>SUM(C48:AB48)</f>
        <v>6302.191999999999</v>
      </c>
      <c r="AD48" s="268"/>
      <c r="AE48" s="339">
        <f>1+AE44</f>
        <v>2001</v>
      </c>
      <c r="AG48" s="246">
        <f>+C48+F48+G48+I48+J48+K48+L48+M48+S48+T48+V48+Z48+AA48+AB48</f>
        <v>5327.912</v>
      </c>
      <c r="AH48" s="349"/>
      <c r="AI48" s="274"/>
      <c r="AJ48" s="427"/>
      <c r="AK48" s="427"/>
      <c r="AL48" s="274"/>
      <c r="AM48" s="348"/>
      <c r="AN48" s="348"/>
      <c r="AO48" s="274"/>
      <c r="AP48" s="350"/>
    </row>
    <row r="49" spans="1:42" ht="12.75">
      <c r="A49" s="266"/>
      <c r="B49" s="269"/>
      <c r="C49" s="242">
        <v>210</v>
      </c>
      <c r="D49" s="242"/>
      <c r="E49" s="242">
        <v>319</v>
      </c>
      <c r="F49" s="242">
        <v>71</v>
      </c>
      <c r="G49" s="242"/>
      <c r="H49" s="242">
        <v>17</v>
      </c>
      <c r="I49" s="243">
        <v>126</v>
      </c>
      <c r="J49" s="242">
        <v>750</v>
      </c>
      <c r="K49" s="242">
        <v>950</v>
      </c>
      <c r="L49" s="242">
        <v>33</v>
      </c>
      <c r="M49" s="242">
        <v>813</v>
      </c>
      <c r="N49" s="242">
        <v>11</v>
      </c>
      <c r="O49" s="242">
        <v>27</v>
      </c>
      <c r="P49" s="242">
        <v>48</v>
      </c>
      <c r="Q49" s="242"/>
      <c r="R49" s="242">
        <v>5.4</v>
      </c>
      <c r="S49" s="242">
        <v>617</v>
      </c>
      <c r="T49" s="242">
        <v>84</v>
      </c>
      <c r="U49" s="385">
        <v>449.3</v>
      </c>
      <c r="V49" s="242">
        <v>106</v>
      </c>
      <c r="W49" s="242"/>
      <c r="X49" s="242">
        <v>23</v>
      </c>
      <c r="Y49" s="242">
        <v>74.34</v>
      </c>
      <c r="Z49" s="242">
        <v>60</v>
      </c>
      <c r="AA49" s="242"/>
      <c r="AB49" s="242">
        <v>451</v>
      </c>
      <c r="AC49" s="222">
        <f>SUMIF(C49:AB49,"",C48:AB48)+SUM(C49:AB49)</f>
        <v>6182.82</v>
      </c>
      <c r="AD49" s="268"/>
      <c r="AG49" s="242"/>
      <c r="AH49" s="349"/>
      <c r="AI49" s="226"/>
      <c r="AJ49" s="427"/>
      <c r="AK49" s="427"/>
      <c r="AL49" s="226"/>
      <c r="AM49" s="348"/>
      <c r="AN49" s="348"/>
      <c r="AO49" s="226"/>
      <c r="AP49" s="350"/>
    </row>
    <row r="50" spans="1:42" ht="12.75">
      <c r="A50" s="266"/>
      <c r="B50" s="267" t="s">
        <v>15</v>
      </c>
      <c r="C50" s="244">
        <f aca="true" t="shared" si="9" ref="C50:AB50">(C48/C44-1)*100</f>
        <v>8.745237490474977</v>
      </c>
      <c r="D50" s="244"/>
      <c r="E50" s="228">
        <f t="shared" si="9"/>
        <v>4.2483660130719025</v>
      </c>
      <c r="F50" s="244">
        <f t="shared" si="9"/>
        <v>9.523809523809534</v>
      </c>
      <c r="G50" s="244">
        <f t="shared" si="9"/>
        <v>-1.561296810481938</v>
      </c>
      <c r="H50" s="228">
        <f t="shared" si="9"/>
        <v>8.67379006913891</v>
      </c>
      <c r="I50" s="244">
        <f t="shared" si="9"/>
        <v>7.64381402679275</v>
      </c>
      <c r="J50" s="244">
        <f t="shared" si="9"/>
        <v>0.9461584805567469</v>
      </c>
      <c r="K50" s="244">
        <f t="shared" si="9"/>
        <v>-0.6644393401545101</v>
      </c>
      <c r="L50" s="244">
        <f t="shared" si="9"/>
        <v>-3.125</v>
      </c>
      <c r="M50" s="244">
        <f t="shared" si="9"/>
        <v>-1.8940372670807393</v>
      </c>
      <c r="N50" s="244">
        <f t="shared" si="9"/>
        <v>5.765595463137996</v>
      </c>
      <c r="O50" s="228">
        <f t="shared" si="9"/>
        <v>10.857142857142854</v>
      </c>
      <c r="P50" s="228">
        <f t="shared" si="9"/>
        <v>23.096774193548384</v>
      </c>
      <c r="Q50" s="244" t="e">
        <f t="shared" si="9"/>
        <v>#DIV/0!</v>
      </c>
      <c r="R50" s="228">
        <f t="shared" si="9"/>
        <v>0</v>
      </c>
      <c r="S50" s="244">
        <f t="shared" si="9"/>
        <v>-1.661129568106312</v>
      </c>
      <c r="T50" s="244">
        <f t="shared" si="9"/>
        <v>-1.1961722488038284</v>
      </c>
      <c r="U50" s="228">
        <f t="shared" si="9"/>
        <v>6.042010856738256</v>
      </c>
      <c r="V50" s="244">
        <f t="shared" si="9"/>
        <v>6.000000000000005</v>
      </c>
      <c r="W50" s="244"/>
      <c r="X50" s="244"/>
      <c r="Y50" s="228">
        <f>(Y48/Y44-1)*100</f>
        <v>5.000000000000004</v>
      </c>
      <c r="Z50" s="244">
        <f t="shared" si="9"/>
        <v>-4.2662116040955596</v>
      </c>
      <c r="AA50" s="244">
        <f t="shared" si="9"/>
        <v>-2.2954091816367206</v>
      </c>
      <c r="AB50" s="244">
        <f t="shared" si="9"/>
        <v>7.982085660024363</v>
      </c>
      <c r="AC50" s="368">
        <f>100*(AC48/AC44-1)</f>
        <v>1.89303142096513</v>
      </c>
      <c r="AD50" s="268"/>
      <c r="AE50" s="340"/>
      <c r="AF50" s="340"/>
      <c r="AG50" s="228"/>
      <c r="AH50" s="228"/>
      <c r="AI50" s="228"/>
      <c r="AJ50" s="228"/>
      <c r="AK50" s="228"/>
      <c r="AL50" s="228"/>
      <c r="AM50" s="228"/>
      <c r="AN50" s="228"/>
      <c r="AO50" s="228"/>
      <c r="AP50" s="228"/>
    </row>
    <row r="51" spans="1:41" ht="12.75">
      <c r="A51" s="266"/>
      <c r="B51" s="267"/>
      <c r="C51" s="244"/>
      <c r="D51" s="244"/>
      <c r="E51" s="165"/>
      <c r="F51" s="244"/>
      <c r="G51" s="244"/>
      <c r="H51" s="472"/>
      <c r="I51" s="244"/>
      <c r="J51" s="244"/>
      <c r="K51" s="244"/>
      <c r="L51" s="244"/>
      <c r="M51" s="244"/>
      <c r="N51" s="244"/>
      <c r="O51" s="129"/>
      <c r="P51" s="129"/>
      <c r="Q51" s="244"/>
      <c r="R51" s="124"/>
      <c r="S51" s="244"/>
      <c r="T51" s="244"/>
      <c r="U51" s="124"/>
      <c r="V51" s="244"/>
      <c r="W51" s="244"/>
      <c r="X51" s="244"/>
      <c r="Y51" s="520"/>
      <c r="Z51" s="244"/>
      <c r="AA51" s="244"/>
      <c r="AB51" s="244"/>
      <c r="AC51" s="244"/>
      <c r="AD51" s="268"/>
      <c r="AE51" s="340"/>
      <c r="AF51" s="340"/>
      <c r="AG51" s="165"/>
      <c r="AH51" s="129"/>
      <c r="AI51" s="228"/>
      <c r="AJ51" s="221"/>
      <c r="AK51" s="221"/>
      <c r="AL51" s="228"/>
      <c r="AM51" s="165"/>
      <c r="AN51" s="165"/>
      <c r="AO51" s="228"/>
    </row>
    <row r="52" spans="1:42" ht="12.75">
      <c r="A52" s="266"/>
      <c r="B52" s="269">
        <f>1+B48</f>
        <v>2002</v>
      </c>
      <c r="C52" s="274">
        <v>195</v>
      </c>
      <c r="D52" s="537">
        <v>93</v>
      </c>
      <c r="E52" s="348">
        <v>315</v>
      </c>
      <c r="F52" s="274">
        <v>70</v>
      </c>
      <c r="G52" s="274">
        <v>819.193</v>
      </c>
      <c r="H52" s="471">
        <v>15.6</v>
      </c>
      <c r="I52" s="274">
        <v>115.92</v>
      </c>
      <c r="J52" s="274">
        <v>826.11</v>
      </c>
      <c r="K52" s="392">
        <v>922.2</v>
      </c>
      <c r="L52" s="282">
        <v>35</v>
      </c>
      <c r="M52" s="274">
        <v>748.639</v>
      </c>
      <c r="N52" s="392">
        <v>12.3</v>
      </c>
      <c r="O52" s="471">
        <v>30.4</v>
      </c>
      <c r="P52" s="471">
        <v>51.8</v>
      </c>
      <c r="Q52" s="392">
        <v>301</v>
      </c>
      <c r="R52" s="350">
        <v>5.87</v>
      </c>
      <c r="S52" s="282">
        <v>573</v>
      </c>
      <c r="T52" s="274">
        <v>84.8</v>
      </c>
      <c r="U52" s="350">
        <v>459</v>
      </c>
      <c r="V52" s="274">
        <v>107</v>
      </c>
      <c r="W52" s="274"/>
      <c r="X52" s="392">
        <v>22.7</v>
      </c>
      <c r="Y52" s="539">
        <v>76.2</v>
      </c>
      <c r="Z52" s="274">
        <v>54.3</v>
      </c>
      <c r="AA52" s="274">
        <v>93.4</v>
      </c>
      <c r="AB52" s="274">
        <v>669.928</v>
      </c>
      <c r="AC52" s="327">
        <f>SUM(C52:AB52)</f>
        <v>6697.36</v>
      </c>
      <c r="AD52" s="268"/>
      <c r="AE52" s="339">
        <f>1+AE48</f>
        <v>2002</v>
      </c>
      <c r="AG52" s="246">
        <f>+C52+F52+G52+I52+J52+K52+L52+M52+S52+T52+V52+Z52+AA52+AB52</f>
        <v>5314.49</v>
      </c>
      <c r="AH52" s="349"/>
      <c r="AI52" s="392"/>
      <c r="AJ52" s="427"/>
      <c r="AK52" s="427"/>
      <c r="AL52" s="392"/>
      <c r="AM52" s="348"/>
      <c r="AN52" s="348"/>
      <c r="AO52" s="392"/>
      <c r="AP52" s="350"/>
    </row>
    <row r="53" spans="1:42" ht="12.75">
      <c r="A53" s="266"/>
      <c r="B53" s="269"/>
      <c r="C53" s="242">
        <v>199</v>
      </c>
      <c r="D53" s="242">
        <v>93</v>
      </c>
      <c r="E53" s="242">
        <v>315</v>
      </c>
      <c r="F53" s="243">
        <v>71.5</v>
      </c>
      <c r="G53" s="242">
        <v>819</v>
      </c>
      <c r="H53" s="242">
        <v>16</v>
      </c>
      <c r="I53" s="243">
        <v>120</v>
      </c>
      <c r="J53" s="242">
        <v>755</v>
      </c>
      <c r="K53" s="242">
        <v>922</v>
      </c>
      <c r="L53" s="242">
        <v>33</v>
      </c>
      <c r="M53" s="242">
        <v>806</v>
      </c>
      <c r="N53" s="242">
        <v>12</v>
      </c>
      <c r="O53" s="242">
        <v>30.45</v>
      </c>
      <c r="P53" s="242">
        <v>52</v>
      </c>
      <c r="Q53" s="242">
        <v>300.9</v>
      </c>
      <c r="R53" s="242">
        <v>5.4</v>
      </c>
      <c r="S53" s="242">
        <v>597</v>
      </c>
      <c r="T53" s="242">
        <v>85</v>
      </c>
      <c r="U53" s="385">
        <v>525</v>
      </c>
      <c r="V53" s="389">
        <v>105</v>
      </c>
      <c r="W53" s="389"/>
      <c r="X53" s="242">
        <v>23</v>
      </c>
      <c r="Y53" s="242">
        <v>68.15</v>
      </c>
      <c r="Z53" s="242">
        <v>57</v>
      </c>
      <c r="AA53" s="242">
        <v>94</v>
      </c>
      <c r="AB53" s="242">
        <v>449</v>
      </c>
      <c r="AC53" s="222">
        <f>SUMIF(C53:AB53,"",C52:AB52)+SUM(C53:AB53)</f>
        <v>6553.399999999999</v>
      </c>
      <c r="AD53" s="268"/>
      <c r="AG53" s="242"/>
      <c r="AH53" s="349"/>
      <c r="AI53" s="226"/>
      <c r="AJ53" s="427"/>
      <c r="AK53" s="427"/>
      <c r="AL53" s="226"/>
      <c r="AM53" s="348"/>
      <c r="AN53" s="348"/>
      <c r="AO53" s="226"/>
      <c r="AP53" s="350"/>
    </row>
    <row r="54" spans="1:42" ht="12.75">
      <c r="A54" s="266"/>
      <c r="B54" s="267" t="s">
        <v>15</v>
      </c>
      <c r="C54" s="244">
        <f aca="true" t="shared" si="10" ref="C54:AB54">(C52/C48-1)*100</f>
        <v>-8.906173358559311</v>
      </c>
      <c r="D54" s="244" t="e">
        <f t="shared" si="10"/>
        <v>#DIV/0!</v>
      </c>
      <c r="E54" s="228">
        <f t="shared" si="10"/>
        <v>-1.253918495297801</v>
      </c>
      <c r="F54" s="244">
        <f t="shared" si="10"/>
        <v>1.449275362318847</v>
      </c>
      <c r="G54" s="244">
        <f t="shared" si="10"/>
        <v>-2.463089965233134</v>
      </c>
      <c r="H54" s="228">
        <f t="shared" si="10"/>
        <v>-9.774436090225558</v>
      </c>
      <c r="I54" s="244">
        <f t="shared" si="10"/>
        <v>-5.710102489019031</v>
      </c>
      <c r="J54" s="244">
        <f>(J52/J48-1)*100</f>
        <v>7.886976667650503</v>
      </c>
      <c r="K54" s="244">
        <f t="shared" si="10"/>
        <v>-3.0728288607956844</v>
      </c>
      <c r="L54" s="244">
        <f t="shared" si="10"/>
        <v>12.903225806451623</v>
      </c>
      <c r="M54" s="244">
        <f t="shared" si="10"/>
        <v>-5.205931474777559</v>
      </c>
      <c r="N54" s="244">
        <f t="shared" si="10"/>
        <v>9.919571045576415</v>
      </c>
      <c r="O54" s="228">
        <f t="shared" si="10"/>
        <v>11.929307805596467</v>
      </c>
      <c r="P54" s="228">
        <f t="shared" si="10"/>
        <v>8.595387840670842</v>
      </c>
      <c r="Q54" s="244" t="e">
        <f t="shared" si="10"/>
        <v>#DIV/0!</v>
      </c>
      <c r="R54" s="228">
        <f>(R52/R48-1)*100</f>
        <v>8.703703703703702</v>
      </c>
      <c r="S54" s="244">
        <f t="shared" si="10"/>
        <v>-3.2094594594594628</v>
      </c>
      <c r="T54" s="244">
        <f t="shared" si="10"/>
        <v>2.6634382566586012</v>
      </c>
      <c r="U54" s="228">
        <f>(U52/U48-1)*100</f>
        <v>2.1589138660137897</v>
      </c>
      <c r="V54" s="244">
        <f t="shared" si="10"/>
        <v>0.9433962264151052</v>
      </c>
      <c r="W54" s="244"/>
      <c r="X54" s="244"/>
      <c r="Y54" s="228">
        <f>(Y52/Y48-1)*100</f>
        <v>2.5020177562550483</v>
      </c>
      <c r="Z54" s="244">
        <f t="shared" si="10"/>
        <v>-3.208556149732633</v>
      </c>
      <c r="AA54" s="244">
        <f t="shared" si="10"/>
        <v>-4.596527068437184</v>
      </c>
      <c r="AB54" s="244">
        <f t="shared" si="10"/>
        <v>9.91074944218402</v>
      </c>
      <c r="AC54" s="368">
        <f>100*(AC52/AC48-1)</f>
        <v>6.270326261085035</v>
      </c>
      <c r="AD54" s="268"/>
      <c r="AE54" s="340"/>
      <c r="AF54" s="340"/>
      <c r="AG54" s="228"/>
      <c r="AH54" s="228"/>
      <c r="AI54" s="228"/>
      <c r="AJ54" s="228"/>
      <c r="AK54" s="228"/>
      <c r="AL54" s="228"/>
      <c r="AM54" s="228"/>
      <c r="AN54" s="228"/>
      <c r="AO54" s="228"/>
      <c r="AP54" s="228"/>
    </row>
    <row r="55" spans="1:41" ht="12.75">
      <c r="A55" s="266"/>
      <c r="B55" s="267"/>
      <c r="C55" s="244"/>
      <c r="D55" s="244"/>
      <c r="E55" s="165"/>
      <c r="F55" s="244"/>
      <c r="G55" s="244"/>
      <c r="H55" s="472"/>
      <c r="I55" s="244"/>
      <c r="J55" s="244"/>
      <c r="K55" s="244"/>
      <c r="L55" s="244"/>
      <c r="M55" s="244"/>
      <c r="N55" s="244"/>
      <c r="O55" s="472"/>
      <c r="P55" s="472"/>
      <c r="Q55" s="244"/>
      <c r="R55" s="124"/>
      <c r="S55" s="244"/>
      <c r="T55" s="244"/>
      <c r="U55" s="124"/>
      <c r="V55" s="244"/>
      <c r="W55" s="244"/>
      <c r="X55" s="244"/>
      <c r="Y55" s="520"/>
      <c r="Z55" s="244"/>
      <c r="AA55" s="244"/>
      <c r="AB55" s="244"/>
      <c r="AC55" s="244"/>
      <c r="AD55" s="268"/>
      <c r="AE55" s="340"/>
      <c r="AF55" s="340"/>
      <c r="AG55" s="165"/>
      <c r="AH55" s="129"/>
      <c r="AI55" s="228"/>
      <c r="AJ55" s="221"/>
      <c r="AK55" s="221"/>
      <c r="AL55" s="228"/>
      <c r="AM55" s="165"/>
      <c r="AN55" s="165"/>
      <c r="AO55" s="228"/>
    </row>
    <row r="56" spans="1:41" ht="12.75">
      <c r="A56" s="266"/>
      <c r="B56" s="269">
        <f>1+B52</f>
        <v>2003</v>
      </c>
      <c r="C56" s="274">
        <v>195.079</v>
      </c>
      <c r="D56" s="537">
        <v>89.8</v>
      </c>
      <c r="E56" s="348">
        <v>263</v>
      </c>
      <c r="F56" s="274">
        <v>69</v>
      </c>
      <c r="G56" s="274">
        <v>767.867</v>
      </c>
      <c r="H56" s="472">
        <v>14.5</v>
      </c>
      <c r="I56" s="282">
        <v>115.636</v>
      </c>
      <c r="J56" s="274">
        <v>838.503</v>
      </c>
      <c r="K56" s="274">
        <v>920.1</v>
      </c>
      <c r="L56" s="274">
        <v>34</v>
      </c>
      <c r="M56" s="274">
        <v>744</v>
      </c>
      <c r="N56" s="392">
        <v>13.6</v>
      </c>
      <c r="O56" s="472">
        <v>30.47</v>
      </c>
      <c r="P56" s="235">
        <v>46.4</v>
      </c>
      <c r="Q56" s="270">
        <v>301</v>
      </c>
      <c r="R56" s="416">
        <v>5.88</v>
      </c>
      <c r="S56" s="393">
        <v>423</v>
      </c>
      <c r="T56" s="274">
        <v>81.8</v>
      </c>
      <c r="U56" s="435">
        <v>476</v>
      </c>
      <c r="V56" s="274">
        <v>109</v>
      </c>
      <c r="W56" s="537">
        <v>362</v>
      </c>
      <c r="X56" s="432">
        <v>22.7</v>
      </c>
      <c r="Y56" s="520">
        <v>70.8</v>
      </c>
      <c r="Z56" s="274">
        <v>55.7</v>
      </c>
      <c r="AA56" s="274">
        <v>92.6</v>
      </c>
      <c r="AB56" s="274">
        <v>629.748</v>
      </c>
      <c r="AC56" s="11">
        <f>SUM(C56:AB56)</f>
        <v>6772.183000000001</v>
      </c>
      <c r="AD56" s="268"/>
      <c r="AE56" s="339">
        <f>1+AE52</f>
        <v>2003</v>
      </c>
      <c r="AG56" s="246">
        <f>+C56+F56+G56+I56+J56+K56+L56+M56+S56+T56+V56+Z56+AA56+AB56</f>
        <v>5076.032999999999</v>
      </c>
      <c r="AH56" s="129"/>
      <c r="AI56" s="274"/>
      <c r="AJ56" s="221"/>
      <c r="AK56" s="221"/>
      <c r="AL56" s="274"/>
      <c r="AM56" s="165"/>
      <c r="AN56" s="165"/>
      <c r="AO56" s="274"/>
    </row>
    <row r="57" spans="1:41" ht="12.75">
      <c r="A57" s="266"/>
      <c r="B57" s="269"/>
      <c r="C57" s="242">
        <v>180</v>
      </c>
      <c r="D57" s="242">
        <v>89.8</v>
      </c>
      <c r="E57" s="242">
        <v>262.6</v>
      </c>
      <c r="F57" s="242">
        <v>69</v>
      </c>
      <c r="G57" s="242">
        <v>768</v>
      </c>
      <c r="H57" s="242">
        <v>15</v>
      </c>
      <c r="I57" s="242">
        <v>130</v>
      </c>
      <c r="J57" s="242">
        <v>809</v>
      </c>
      <c r="K57" s="242">
        <v>920.1</v>
      </c>
      <c r="L57" s="243">
        <v>34</v>
      </c>
      <c r="M57" s="242">
        <v>809</v>
      </c>
      <c r="N57" s="242">
        <v>12</v>
      </c>
      <c r="O57" s="242">
        <v>30.49</v>
      </c>
      <c r="P57" s="242">
        <v>48.8</v>
      </c>
      <c r="Q57" s="242">
        <v>301.1</v>
      </c>
      <c r="R57" s="242">
        <v>6.13</v>
      </c>
      <c r="S57" s="242">
        <v>440</v>
      </c>
      <c r="T57" s="243">
        <v>82.5</v>
      </c>
      <c r="U57" s="385">
        <v>540</v>
      </c>
      <c r="V57" s="242">
        <v>101</v>
      </c>
      <c r="W57" s="242">
        <v>362</v>
      </c>
      <c r="X57" s="243">
        <v>23</v>
      </c>
      <c r="Y57" s="242">
        <v>70.8</v>
      </c>
      <c r="Z57" s="242">
        <v>58.6</v>
      </c>
      <c r="AA57" s="243">
        <v>93</v>
      </c>
      <c r="AB57" s="242">
        <v>435</v>
      </c>
      <c r="AC57" s="222">
        <f>SUMIF(C57:AB57,"",C56:AB56)+SUM(C57:AB57)</f>
        <v>6690.920000000001</v>
      </c>
      <c r="AD57" s="268"/>
      <c r="AG57" s="242"/>
      <c r="AH57" s="129"/>
      <c r="AI57" s="226"/>
      <c r="AJ57" s="221"/>
      <c r="AK57" s="221"/>
      <c r="AL57" s="226"/>
      <c r="AM57" s="165"/>
      <c r="AN57" s="165"/>
      <c r="AO57" s="230"/>
    </row>
    <row r="58" spans="1:42" ht="12.75">
      <c r="A58" s="266"/>
      <c r="B58" s="267" t="s">
        <v>15</v>
      </c>
      <c r="C58" s="244">
        <f aca="true" t="shared" si="11" ref="C58:AB58">(C56/C52-1)*100</f>
        <v>0.04051282051282801</v>
      </c>
      <c r="D58" s="244">
        <f t="shared" si="11"/>
        <v>-3.440860215053765</v>
      </c>
      <c r="E58" s="228">
        <f t="shared" si="11"/>
        <v>-16.507936507936506</v>
      </c>
      <c r="F58" s="244">
        <f t="shared" si="11"/>
        <v>-1.4285714285714235</v>
      </c>
      <c r="G58" s="244">
        <f t="shared" si="11"/>
        <v>-6.265434397022441</v>
      </c>
      <c r="H58" s="228">
        <f t="shared" si="11"/>
        <v>-7.051282051282048</v>
      </c>
      <c r="I58" s="244">
        <f t="shared" si="11"/>
        <v>-0.24499654934437842</v>
      </c>
      <c r="J58" s="244">
        <f>(J56/J52-1)*100</f>
        <v>1.5001634164941713</v>
      </c>
      <c r="K58" s="244">
        <f t="shared" si="11"/>
        <v>-0.22771633051399398</v>
      </c>
      <c r="L58" s="244">
        <f t="shared" si="11"/>
        <v>-2.857142857142858</v>
      </c>
      <c r="M58" s="244">
        <f t="shared" si="11"/>
        <v>-0.6196578056980706</v>
      </c>
      <c r="N58" s="244">
        <f t="shared" si="11"/>
        <v>10.56910569105689</v>
      </c>
      <c r="O58" s="228">
        <f t="shared" si="11"/>
        <v>0.23026315789473895</v>
      </c>
      <c r="P58" s="228">
        <f>(P56/P52-1)*100</f>
        <v>-10.424710424710426</v>
      </c>
      <c r="Q58" s="244">
        <f t="shared" si="11"/>
        <v>0</v>
      </c>
      <c r="R58" s="244">
        <f>(R56/R52-1)*100</f>
        <v>0.17035775127767216</v>
      </c>
      <c r="S58" s="244">
        <f t="shared" si="11"/>
        <v>-26.178010471204193</v>
      </c>
      <c r="T58" s="244">
        <f t="shared" si="11"/>
        <v>-3.5377358490566</v>
      </c>
      <c r="U58" s="228">
        <f>(U56/U52-1)*100</f>
        <v>3.703703703703698</v>
      </c>
      <c r="V58" s="244">
        <f t="shared" si="11"/>
        <v>1.869158878504673</v>
      </c>
      <c r="W58" s="244" t="e">
        <f t="shared" si="11"/>
        <v>#DIV/0!</v>
      </c>
      <c r="X58" s="244">
        <f t="shared" si="11"/>
        <v>0</v>
      </c>
      <c r="Y58" s="228">
        <f>(Y56/Y52-1)*100</f>
        <v>-7.086614173228356</v>
      </c>
      <c r="Z58" s="244">
        <f t="shared" si="11"/>
        <v>2.5782688766114337</v>
      </c>
      <c r="AA58" s="244">
        <f t="shared" si="11"/>
        <v>-0.8565310492505529</v>
      </c>
      <c r="AB58" s="244">
        <f t="shared" si="11"/>
        <v>-5.9976594499707385</v>
      </c>
      <c r="AC58" s="368">
        <f>100*(AC56/AC52-1)</f>
        <v>1.1172014047326373</v>
      </c>
      <c r="AD58" s="268"/>
      <c r="AE58" s="340"/>
      <c r="AF58" s="340"/>
      <c r="AG58" s="228"/>
      <c r="AH58" s="228"/>
      <c r="AI58" s="228"/>
      <c r="AJ58" s="228"/>
      <c r="AK58" s="228"/>
      <c r="AL58" s="228"/>
      <c r="AM58" s="228"/>
      <c r="AN58" s="228"/>
      <c r="AO58" s="228"/>
      <c r="AP58" s="228"/>
    </row>
    <row r="59" spans="1:41" ht="12.75">
      <c r="A59" s="266"/>
      <c r="B59" s="267"/>
      <c r="C59" s="244"/>
      <c r="D59" s="244"/>
      <c r="E59" s="165"/>
      <c r="F59" s="244"/>
      <c r="G59" s="244"/>
      <c r="H59" s="472"/>
      <c r="I59" s="244"/>
      <c r="J59" s="244"/>
      <c r="K59" s="244"/>
      <c r="L59" s="244"/>
      <c r="M59" s="244"/>
      <c r="N59" s="244"/>
      <c r="O59" s="472"/>
      <c r="P59" s="472"/>
      <c r="Q59" s="244"/>
      <c r="R59" s="124"/>
      <c r="S59" s="244"/>
      <c r="T59" s="244"/>
      <c r="U59" s="124"/>
      <c r="V59" s="244"/>
      <c r="W59" s="244"/>
      <c r="X59" s="244"/>
      <c r="Y59" s="520"/>
      <c r="Z59" s="244"/>
      <c r="AA59" s="244"/>
      <c r="AB59" s="244"/>
      <c r="AC59" s="12"/>
      <c r="AD59" s="268"/>
      <c r="AE59" s="340"/>
      <c r="AF59" s="340"/>
      <c r="AG59" s="165"/>
      <c r="AH59" s="129"/>
      <c r="AI59" s="244"/>
      <c r="AJ59" s="129"/>
      <c r="AK59" s="129"/>
      <c r="AL59" s="244"/>
      <c r="AO59" s="244"/>
    </row>
    <row r="60" spans="1:41" ht="12.75">
      <c r="A60" s="266"/>
      <c r="B60" s="269">
        <f>1+B56</f>
        <v>2004</v>
      </c>
      <c r="C60" s="274">
        <v>208.843</v>
      </c>
      <c r="D60" s="537">
        <v>89.8</v>
      </c>
      <c r="E60" s="246">
        <f>E56-E57+E61</f>
        <v>242.7</v>
      </c>
      <c r="F60" s="274">
        <f>F56-F57+F61</f>
        <v>72</v>
      </c>
      <c r="G60" s="274">
        <v>756.744</v>
      </c>
      <c r="H60" s="472">
        <v>14.3</v>
      </c>
      <c r="I60" s="274">
        <v>116.197</v>
      </c>
      <c r="J60" s="451">
        <v>873.28</v>
      </c>
      <c r="K60" s="274">
        <v>945.4</v>
      </c>
      <c r="L60" s="274">
        <v>34</v>
      </c>
      <c r="M60" s="274">
        <v>742</v>
      </c>
      <c r="N60" s="246">
        <v>10.9</v>
      </c>
      <c r="O60" s="472">
        <v>31.64</v>
      </c>
      <c r="P60" s="246">
        <v>52</v>
      </c>
      <c r="Q60" s="246">
        <f>Q56-Q57+Q61</f>
        <v>300.79999999999995</v>
      </c>
      <c r="R60" s="246">
        <f>R56-R57+R61</f>
        <v>5.89</v>
      </c>
      <c r="S60" s="246">
        <f>S56-S57+S61</f>
        <v>558</v>
      </c>
      <c r="T60" s="274">
        <v>83</v>
      </c>
      <c r="U60" s="246">
        <v>514.28</v>
      </c>
      <c r="V60" s="434">
        <v>113</v>
      </c>
      <c r="W60" s="538">
        <v>369</v>
      </c>
      <c r="X60" s="246">
        <v>22.7</v>
      </c>
      <c r="Y60" s="520">
        <v>67.5</v>
      </c>
      <c r="Z60" s="393">
        <v>57.66</v>
      </c>
      <c r="AA60" s="274">
        <v>103.4</v>
      </c>
      <c r="AB60" s="274">
        <v>715</v>
      </c>
      <c r="AC60" s="11">
        <f>SUM(C60:AB60)</f>
        <v>7100.034</v>
      </c>
      <c r="AD60" s="268"/>
      <c r="AE60" s="339">
        <f>1+AE56</f>
        <v>2004</v>
      </c>
      <c r="AF60" s="341">
        <f>+AC60-W60-D60</f>
        <v>6641.2339999999995</v>
      </c>
      <c r="AG60" s="246">
        <f>+C60+F60+G60+I60+J60+K60+L60+M60+S60+T60+V60+Z60+AA60+AB60</f>
        <v>5378.523999999999</v>
      </c>
      <c r="AH60" s="129"/>
      <c r="AI60" s="246"/>
      <c r="AJ60" s="129"/>
      <c r="AK60" s="129"/>
      <c r="AL60" s="246"/>
      <c r="AO60" s="246"/>
    </row>
    <row r="61" spans="1:41" ht="12.75">
      <c r="A61" s="266"/>
      <c r="B61" s="269"/>
      <c r="C61" s="242">
        <v>195</v>
      </c>
      <c r="D61" s="242">
        <v>89.9</v>
      </c>
      <c r="E61" s="242">
        <v>242.3</v>
      </c>
      <c r="F61" s="242">
        <v>72</v>
      </c>
      <c r="G61" s="242">
        <v>757</v>
      </c>
      <c r="H61" s="242">
        <v>13</v>
      </c>
      <c r="I61" s="242">
        <v>130</v>
      </c>
      <c r="J61" s="242">
        <v>847</v>
      </c>
      <c r="K61" s="242">
        <v>945</v>
      </c>
      <c r="L61" s="243">
        <v>33.5</v>
      </c>
      <c r="M61" s="242">
        <v>822</v>
      </c>
      <c r="N61" s="242">
        <v>11</v>
      </c>
      <c r="O61" s="242">
        <v>31.64</v>
      </c>
      <c r="P61" s="242">
        <v>52.2</v>
      </c>
      <c r="Q61" s="242">
        <v>300.9</v>
      </c>
      <c r="R61" s="242">
        <v>6.14</v>
      </c>
      <c r="S61" s="242">
        <v>575</v>
      </c>
      <c r="T61" s="243">
        <v>84.2</v>
      </c>
      <c r="U61" s="385">
        <v>542</v>
      </c>
      <c r="V61" s="242">
        <v>105</v>
      </c>
      <c r="W61" s="242">
        <v>369</v>
      </c>
      <c r="X61" s="242">
        <v>23</v>
      </c>
      <c r="Y61" s="242">
        <v>67.5</v>
      </c>
      <c r="Z61" s="242">
        <v>58</v>
      </c>
      <c r="AA61" s="242">
        <v>102</v>
      </c>
      <c r="AB61" s="242">
        <v>460</v>
      </c>
      <c r="AC61" s="222">
        <f>SUMIF(C61:AB61,"",C60:AB60)+SUM(C61:AB61)</f>
        <v>6934.28</v>
      </c>
      <c r="AD61" s="268"/>
      <c r="AG61" s="242"/>
      <c r="AH61" s="129"/>
      <c r="AI61" s="242"/>
      <c r="AJ61" s="129"/>
      <c r="AK61" s="129"/>
      <c r="AL61" s="242"/>
      <c r="AO61" s="242"/>
    </row>
    <row r="62" spans="1:42" ht="12.75">
      <c r="A62" s="266"/>
      <c r="B62" s="408" t="s">
        <v>15</v>
      </c>
      <c r="C62" s="244">
        <f aca="true" t="shared" si="12" ref="C62:AB62">(C60/C56-1)*100</f>
        <v>7.0556031146356</v>
      </c>
      <c r="D62" s="244">
        <f t="shared" si="12"/>
        <v>0</v>
      </c>
      <c r="E62" s="228">
        <f>(E60/E56-1)*100</f>
        <v>-7.718631178707225</v>
      </c>
      <c r="F62" s="244">
        <f t="shared" si="12"/>
        <v>4.347826086956519</v>
      </c>
      <c r="G62" s="244">
        <f t="shared" si="12"/>
        <v>-1.4485581487418964</v>
      </c>
      <c r="H62" s="228">
        <f t="shared" si="12"/>
        <v>-1.3793103448275779</v>
      </c>
      <c r="I62" s="244">
        <f t="shared" si="12"/>
        <v>0.4851430350409913</v>
      </c>
      <c r="J62" s="244">
        <f>(J60/J56-1)*100</f>
        <v>4.14751050383837</v>
      </c>
      <c r="K62" s="244">
        <f t="shared" si="12"/>
        <v>2.749701119443526</v>
      </c>
      <c r="L62" s="244">
        <f t="shared" si="12"/>
        <v>0</v>
      </c>
      <c r="M62" s="244">
        <f t="shared" si="12"/>
        <v>-0.26881720430107503</v>
      </c>
      <c r="N62" s="244">
        <f t="shared" si="12"/>
        <v>-19.852941176470583</v>
      </c>
      <c r="O62" s="228">
        <f t="shared" si="12"/>
        <v>3.839842468001309</v>
      </c>
      <c r="P62" s="228">
        <f>(P60/P56-1)*100</f>
        <v>12.068965517241391</v>
      </c>
      <c r="Q62" s="244">
        <f t="shared" si="12"/>
        <v>-0.06644518272427291</v>
      </c>
      <c r="R62" s="228">
        <f>(R60/R56-1)*100</f>
        <v>0.1700680272108901</v>
      </c>
      <c r="S62" s="244">
        <f t="shared" si="12"/>
        <v>31.914893617021267</v>
      </c>
      <c r="T62" s="244">
        <f t="shared" si="12"/>
        <v>1.4669926650366705</v>
      </c>
      <c r="U62" s="228">
        <f>(U60/U56-1)*100</f>
        <v>8.042016806722675</v>
      </c>
      <c r="V62" s="244">
        <f>(V60/V56-1)*100</f>
        <v>3.669724770642202</v>
      </c>
      <c r="W62" s="244">
        <f>(W60/W56-1)*100</f>
        <v>1.9337016574585641</v>
      </c>
      <c r="X62" s="244">
        <f>(X60/X56-1)*100</f>
        <v>0</v>
      </c>
      <c r="Y62" s="228">
        <f>(Y60/Y56-1)*100</f>
        <v>-4.6610169491525415</v>
      </c>
      <c r="Z62" s="244">
        <f t="shared" si="12"/>
        <v>3.5188509874326535</v>
      </c>
      <c r="AA62" s="244">
        <f t="shared" si="12"/>
        <v>11.66306695464363</v>
      </c>
      <c r="AB62" s="244">
        <f t="shared" si="12"/>
        <v>13.537478483456876</v>
      </c>
      <c r="AC62" s="368">
        <f>100*(AC60/AC56-1)</f>
        <v>4.841142066007342</v>
      </c>
      <c r="AD62" s="268"/>
      <c r="AE62" s="340"/>
      <c r="AF62" s="340"/>
      <c r="AG62" s="228"/>
      <c r="AH62" s="228"/>
      <c r="AI62" s="244"/>
      <c r="AJ62" s="228"/>
      <c r="AK62" s="228"/>
      <c r="AL62" s="244"/>
      <c r="AM62" s="228"/>
      <c r="AN62" s="228"/>
      <c r="AO62" s="244"/>
      <c r="AP62" s="228"/>
    </row>
    <row r="63" spans="1:43" ht="12.75">
      <c r="A63" s="266"/>
      <c r="B63" s="267"/>
      <c r="C63" s="244"/>
      <c r="D63" s="244"/>
      <c r="E63" s="228"/>
      <c r="F63" s="244"/>
      <c r="G63" s="244"/>
      <c r="H63" s="228"/>
      <c r="I63" s="244"/>
      <c r="J63" s="244"/>
      <c r="K63" s="244"/>
      <c r="L63" s="244"/>
      <c r="M63" s="244"/>
      <c r="N63" s="244"/>
      <c r="O63" s="228"/>
      <c r="P63" s="228"/>
      <c r="Q63" s="244"/>
      <c r="R63" s="228"/>
      <c r="S63" s="244"/>
      <c r="T63" s="244"/>
      <c r="U63" s="228"/>
      <c r="V63" s="244"/>
      <c r="W63" s="244"/>
      <c r="X63" s="436"/>
      <c r="Y63" s="228"/>
      <c r="Z63" s="244"/>
      <c r="AA63" s="244"/>
      <c r="AB63" s="244"/>
      <c r="AC63" s="368"/>
      <c r="AD63" s="268"/>
      <c r="AE63" s="340"/>
      <c r="AF63" s="340"/>
      <c r="AG63" s="228"/>
      <c r="AH63" s="228"/>
      <c r="AI63" s="244"/>
      <c r="AJ63" s="228"/>
      <c r="AK63" s="228"/>
      <c r="AL63" s="244"/>
      <c r="AM63" s="228"/>
      <c r="AN63" s="228"/>
      <c r="AO63" s="244"/>
      <c r="AP63" s="228"/>
      <c r="AQ63" s="124"/>
    </row>
    <row r="64" spans="1:42" ht="12.75">
      <c r="A64" s="266"/>
      <c r="B64" s="269">
        <f>1+B60</f>
        <v>2005</v>
      </c>
      <c r="C64" s="431">
        <v>179.37</v>
      </c>
      <c r="D64" s="537">
        <v>92.9</v>
      </c>
      <c r="E64" s="246">
        <f>E60-E61+E65</f>
        <v>235.39999999999998</v>
      </c>
      <c r="F64" s="495">
        <f>F60-F61+F65</f>
        <v>69</v>
      </c>
      <c r="G64" s="434">
        <v>771.55</v>
      </c>
      <c r="H64" s="228">
        <v>12.9</v>
      </c>
      <c r="I64" s="431">
        <v>112.42</v>
      </c>
      <c r="J64" s="246">
        <f>J60-J61+J65</f>
        <v>824.28</v>
      </c>
      <c r="K64" s="517">
        <v>930.1</v>
      </c>
      <c r="L64" s="495">
        <v>38</v>
      </c>
      <c r="M64" s="495">
        <v>737</v>
      </c>
      <c r="N64" s="246">
        <v>9.4</v>
      </c>
      <c r="O64" s="228">
        <v>30.48</v>
      </c>
      <c r="P64" s="246">
        <f>P60-P61+P65</f>
        <v>52</v>
      </c>
      <c r="Q64" s="246">
        <f>Q60-Q61+Q65</f>
        <v>269.9</v>
      </c>
      <c r="R64" s="246">
        <f>R60-R61+R65</f>
        <v>5.85</v>
      </c>
      <c r="S64" s="246">
        <f>S60-S61+S65</f>
        <v>550</v>
      </c>
      <c r="T64" s="431">
        <v>85.8</v>
      </c>
      <c r="U64" s="246">
        <v>539.8</v>
      </c>
      <c r="V64" s="431">
        <v>101</v>
      </c>
      <c r="W64" s="537">
        <v>365.5</v>
      </c>
      <c r="X64" s="246">
        <v>22.7</v>
      </c>
      <c r="Y64" s="228">
        <v>62.8</v>
      </c>
      <c r="Z64" s="246">
        <f>Z60-Z61+Z65</f>
        <v>57.86</v>
      </c>
      <c r="AA64" s="517">
        <v>101</v>
      </c>
      <c r="AB64" s="495">
        <v>582.9</v>
      </c>
      <c r="AC64" s="11">
        <f>SUM(C64:AB64)</f>
        <v>6839.91</v>
      </c>
      <c r="AD64" s="268"/>
      <c r="AE64" s="339">
        <f>1+AE60</f>
        <v>2005</v>
      </c>
      <c r="AF64" s="341">
        <f>+AC64-W64-D64</f>
        <v>6381.51</v>
      </c>
      <c r="AG64" s="246">
        <f>+C64+F64+G64+I64+J64+K64+L64+M64+S64+T64+V64+Z64+AA64+AB64</f>
        <v>5140.279999999999</v>
      </c>
      <c r="AH64" s="228"/>
      <c r="AI64" s="246"/>
      <c r="AJ64" s="228"/>
      <c r="AK64" s="228"/>
      <c r="AL64" s="246"/>
      <c r="AM64" s="228"/>
      <c r="AN64" s="228"/>
      <c r="AO64" s="246"/>
      <c r="AP64" s="228"/>
    </row>
    <row r="65" spans="1:42" ht="12.75">
      <c r="A65" s="266"/>
      <c r="B65" s="269"/>
      <c r="C65" s="397">
        <v>197</v>
      </c>
      <c r="D65" s="397">
        <v>92.9</v>
      </c>
      <c r="E65" s="242">
        <v>235</v>
      </c>
      <c r="F65" s="242">
        <v>69</v>
      </c>
      <c r="G65" s="242">
        <v>738</v>
      </c>
      <c r="H65" s="242">
        <v>13.4</v>
      </c>
      <c r="I65" s="242">
        <v>120</v>
      </c>
      <c r="J65" s="242">
        <v>798</v>
      </c>
      <c r="K65" s="397">
        <v>930</v>
      </c>
      <c r="L65" s="385">
        <v>34</v>
      </c>
      <c r="M65" s="242">
        <v>806</v>
      </c>
      <c r="N65" s="397">
        <v>9</v>
      </c>
      <c r="O65" s="242">
        <v>30.48</v>
      </c>
      <c r="P65" s="242">
        <v>52.2</v>
      </c>
      <c r="Q65" s="242">
        <v>270</v>
      </c>
      <c r="R65" s="242">
        <v>6.1</v>
      </c>
      <c r="S65" s="242">
        <v>567</v>
      </c>
      <c r="T65" s="385">
        <v>84.5</v>
      </c>
      <c r="U65" s="385">
        <v>539.8</v>
      </c>
      <c r="V65" s="242">
        <v>98</v>
      </c>
      <c r="W65" s="242">
        <v>365.5</v>
      </c>
      <c r="X65" s="242">
        <v>23</v>
      </c>
      <c r="Y65" s="242">
        <v>62.8</v>
      </c>
      <c r="Z65" s="242">
        <v>58.2</v>
      </c>
      <c r="AA65" s="242">
        <v>101</v>
      </c>
      <c r="AB65" s="397">
        <v>437</v>
      </c>
      <c r="AC65" s="222">
        <f>SUMIF(C65:AB65,"",C64:AB64)+SUM(C65:AB65)</f>
        <v>6737.880000000001</v>
      </c>
      <c r="AD65" s="268"/>
      <c r="AE65" s="340"/>
      <c r="AF65" s="340"/>
      <c r="AG65" s="242"/>
      <c r="AH65" s="228"/>
      <c r="AI65" s="386"/>
      <c r="AJ65" s="228"/>
      <c r="AK65" s="228"/>
      <c r="AL65" s="242"/>
      <c r="AM65" s="228"/>
      <c r="AN65" s="228"/>
      <c r="AO65" s="242"/>
      <c r="AP65" s="228"/>
    </row>
    <row r="66" spans="1:42" ht="12.75">
      <c r="A66" s="266"/>
      <c r="B66" s="267" t="s">
        <v>15</v>
      </c>
      <c r="C66" s="244">
        <f aca="true" t="shared" si="13" ref="C66:AB66">(C64/C60-1)*100</f>
        <v>-14.112515142954274</v>
      </c>
      <c r="D66" s="244">
        <f t="shared" si="13"/>
        <v>3.4521158129176</v>
      </c>
      <c r="E66" s="228">
        <f>(E64/E60-1)*100</f>
        <v>-3.0078285949732275</v>
      </c>
      <c r="F66" s="244">
        <f t="shared" si="13"/>
        <v>-4.1666666666666625</v>
      </c>
      <c r="G66" s="244">
        <f>(G64/G60-1)*100</f>
        <v>1.9565401245335234</v>
      </c>
      <c r="H66" s="228">
        <f t="shared" si="13"/>
        <v>-9.790209790209792</v>
      </c>
      <c r="I66" s="244">
        <f>(I64/I60-1)*100</f>
        <v>-3.250514212931488</v>
      </c>
      <c r="J66" s="244">
        <f>(J64/J60-1)*100</f>
        <v>-5.611029681201907</v>
      </c>
      <c r="K66" s="244">
        <f t="shared" si="13"/>
        <v>-1.6183625978421823</v>
      </c>
      <c r="L66" s="244">
        <f t="shared" si="13"/>
        <v>11.764705882352944</v>
      </c>
      <c r="M66" s="244">
        <f>(M64/M60-1)*100</f>
        <v>-0.6738544474393482</v>
      </c>
      <c r="N66" s="244">
        <f t="shared" si="13"/>
        <v>-13.761467889908252</v>
      </c>
      <c r="O66" s="228">
        <f t="shared" si="13"/>
        <v>-3.6662452591656125</v>
      </c>
      <c r="P66" s="228">
        <f>(P64/P60-1)*100</f>
        <v>0</v>
      </c>
      <c r="Q66" s="244">
        <f>(Q64/Q60-1)*100</f>
        <v>-10.272606382978722</v>
      </c>
      <c r="R66" s="228">
        <f>(R64/R60-1)*100</f>
        <v>-0.6791171477079749</v>
      </c>
      <c r="S66" s="244">
        <f>(S64/S60-1)*100</f>
        <v>-1.4336917562724039</v>
      </c>
      <c r="T66" s="244">
        <f t="shared" si="13"/>
        <v>3.3734939759036076</v>
      </c>
      <c r="U66" s="228">
        <f>(U64/U60-1)*100</f>
        <v>4.962277358637324</v>
      </c>
      <c r="V66" s="244">
        <f>(V64/V60-1)*100</f>
        <v>-10.619469026548678</v>
      </c>
      <c r="W66" s="244">
        <f>(W64/W60-1)*100</f>
        <v>-0.9485094850948506</v>
      </c>
      <c r="X66" s="228">
        <f t="shared" si="13"/>
        <v>0</v>
      </c>
      <c r="Y66" s="228">
        <f t="shared" si="13"/>
        <v>-6.962962962962971</v>
      </c>
      <c r="Z66" s="244">
        <f t="shared" si="13"/>
        <v>0.3468609087755814</v>
      </c>
      <c r="AA66" s="244">
        <f t="shared" si="13"/>
        <v>-2.3210831721470093</v>
      </c>
      <c r="AB66" s="244">
        <f t="shared" si="13"/>
        <v>-18.475524475524473</v>
      </c>
      <c r="AC66" s="368">
        <f>100*(AC64/AC60-1)</f>
        <v>-3.6637007653766096</v>
      </c>
      <c r="AD66" s="268"/>
      <c r="AE66" s="340"/>
      <c r="AF66" s="340"/>
      <c r="AG66" s="228"/>
      <c r="AH66" s="228"/>
      <c r="AI66" s="244"/>
      <c r="AJ66" s="228"/>
      <c r="AK66" s="228"/>
      <c r="AL66" s="244"/>
      <c r="AM66" s="228"/>
      <c r="AN66" s="228"/>
      <c r="AO66" s="228"/>
      <c r="AP66" s="228"/>
    </row>
    <row r="67" spans="1:42" ht="12.75">
      <c r="A67" s="266"/>
      <c r="B67" s="267"/>
      <c r="C67" s="244"/>
      <c r="D67" s="244"/>
      <c r="E67" s="228"/>
      <c r="F67" s="244"/>
      <c r="G67" s="244"/>
      <c r="H67" s="228"/>
      <c r="I67" s="244"/>
      <c r="J67" s="244"/>
      <c r="K67" s="244"/>
      <c r="L67" s="244"/>
      <c r="M67" s="244"/>
      <c r="N67" s="244"/>
      <c r="O67" s="228"/>
      <c r="P67" s="228"/>
      <c r="Q67" s="244"/>
      <c r="R67" s="228"/>
      <c r="S67" s="244"/>
      <c r="T67" s="244"/>
      <c r="U67" s="228"/>
      <c r="V67" s="244"/>
      <c r="W67" s="244"/>
      <c r="X67" s="244"/>
      <c r="Y67" s="228"/>
      <c r="Z67" s="244"/>
      <c r="AA67" s="244"/>
      <c r="AB67" s="244"/>
      <c r="AC67" s="368"/>
      <c r="AD67" s="268"/>
      <c r="AE67" s="340"/>
      <c r="AF67" s="340"/>
      <c r="AG67" s="228"/>
      <c r="AH67" s="228"/>
      <c r="AI67" s="244"/>
      <c r="AJ67" s="228"/>
      <c r="AK67" s="228"/>
      <c r="AL67" s="244"/>
      <c r="AM67" s="228"/>
      <c r="AN67" s="228"/>
      <c r="AO67" s="244"/>
      <c r="AP67" s="228"/>
    </row>
    <row r="68" spans="1:42" ht="12.75">
      <c r="A68" s="266"/>
      <c r="B68" s="269">
        <f>1+B64</f>
        <v>2006</v>
      </c>
      <c r="C68" s="246">
        <f>C64-C65+C69</f>
        <v>168.37</v>
      </c>
      <c r="D68" s="246">
        <v>95.7</v>
      </c>
      <c r="E68" s="246">
        <f>E64-E65+E69</f>
        <v>230.39999999999998</v>
      </c>
      <c r="F68" s="431">
        <f>F64-F65+F69</f>
        <v>67</v>
      </c>
      <c r="G68" s="431">
        <v>744.97</v>
      </c>
      <c r="H68" s="228">
        <v>13.35</v>
      </c>
      <c r="I68" s="246">
        <f aca="true" t="shared" si="14" ref="I68:N68">I64-I65+I69</f>
        <v>107.42</v>
      </c>
      <c r="J68" s="246">
        <f t="shared" si="14"/>
        <v>782.28</v>
      </c>
      <c r="K68" s="246">
        <f t="shared" si="14"/>
        <v>908.4</v>
      </c>
      <c r="L68" s="431">
        <v>40</v>
      </c>
      <c r="M68" s="431">
        <v>704</v>
      </c>
      <c r="N68" s="469">
        <f t="shared" si="14"/>
        <v>9.4</v>
      </c>
      <c r="O68" s="467">
        <v>30.48</v>
      </c>
      <c r="P68" s="469">
        <f aca="true" t="shared" si="15" ref="P68:V68">P64-P65+P69</f>
        <v>52</v>
      </c>
      <c r="Q68" s="246">
        <f t="shared" si="15"/>
        <v>279.9</v>
      </c>
      <c r="R68" s="246">
        <f t="shared" si="15"/>
        <v>5.85</v>
      </c>
      <c r="S68" s="246">
        <f t="shared" si="15"/>
        <v>558</v>
      </c>
      <c r="T68" s="246">
        <f t="shared" si="15"/>
        <v>87.2</v>
      </c>
      <c r="U68" s="469">
        <v>539.8</v>
      </c>
      <c r="V68" s="246">
        <f t="shared" si="15"/>
        <v>104</v>
      </c>
      <c r="W68" s="469">
        <v>365.5</v>
      </c>
      <c r="X68" s="244">
        <v>22.7</v>
      </c>
      <c r="Y68" s="467">
        <v>62.8</v>
      </c>
      <c r="Z68" s="246">
        <f>Z64-Z65+Z69</f>
        <v>56.66</v>
      </c>
      <c r="AA68" s="246">
        <f>AA64-AA65+AA69</f>
        <v>101</v>
      </c>
      <c r="AB68" s="431">
        <v>566.79</v>
      </c>
      <c r="AC68" s="11">
        <f>SUM(C68:AB68)</f>
        <v>6703.97</v>
      </c>
      <c r="AD68" s="268"/>
      <c r="AE68" s="409" t="s">
        <v>80</v>
      </c>
      <c r="AF68" s="341">
        <f>+AC68-W68-D68</f>
        <v>6242.77</v>
      </c>
      <c r="AG68" s="246">
        <f>+C68+F68+G68+I68+J68+K68+L68+M68+S68+T68+V68+Z68+AA68+AB68</f>
        <v>4996.09</v>
      </c>
      <c r="AH68" s="228"/>
      <c r="AI68" s="244"/>
      <c r="AJ68" s="228"/>
      <c r="AK68" s="228"/>
      <c r="AL68" s="244"/>
      <c r="AM68" s="228"/>
      <c r="AN68" s="228"/>
      <c r="AO68" s="244"/>
      <c r="AP68" s="228"/>
    </row>
    <row r="69" spans="1:42" ht="12.75">
      <c r="A69" s="266"/>
      <c r="B69" s="267"/>
      <c r="C69" s="397">
        <v>186</v>
      </c>
      <c r="D69" s="397">
        <v>95.7</v>
      </c>
      <c r="E69" s="242">
        <v>230</v>
      </c>
      <c r="F69" s="242">
        <v>67</v>
      </c>
      <c r="G69" s="242">
        <v>730</v>
      </c>
      <c r="H69" s="242">
        <v>13.4</v>
      </c>
      <c r="I69" s="242">
        <v>115</v>
      </c>
      <c r="J69" s="242">
        <v>756</v>
      </c>
      <c r="K69" s="397">
        <v>908.3</v>
      </c>
      <c r="L69" s="385">
        <v>34.6</v>
      </c>
      <c r="M69" s="360">
        <v>809</v>
      </c>
      <c r="N69" s="470">
        <v>9</v>
      </c>
      <c r="O69" s="466">
        <v>29.8</v>
      </c>
      <c r="P69" s="466">
        <v>52.2</v>
      </c>
      <c r="Q69" s="242">
        <v>280</v>
      </c>
      <c r="R69" s="242">
        <v>6.1</v>
      </c>
      <c r="S69" s="242">
        <v>575</v>
      </c>
      <c r="T69" s="385">
        <v>85.9</v>
      </c>
      <c r="U69" s="470">
        <v>539.8</v>
      </c>
      <c r="V69" s="242">
        <v>101</v>
      </c>
      <c r="W69" s="466">
        <v>365.5</v>
      </c>
      <c r="X69" s="242">
        <v>22.5</v>
      </c>
      <c r="Y69" s="466">
        <v>62.8</v>
      </c>
      <c r="Z69" s="429">
        <v>57</v>
      </c>
      <c r="AA69" s="242">
        <v>101</v>
      </c>
      <c r="AB69" s="397">
        <v>426</v>
      </c>
      <c r="AC69" s="222">
        <f>SUMIF(C69:AB69,"",C68:AB68)+SUM(C69:AB69)</f>
        <v>6658.6</v>
      </c>
      <c r="AD69" s="268"/>
      <c r="AE69" s="340"/>
      <c r="AF69" s="340"/>
      <c r="AG69" s="242"/>
      <c r="AH69" s="228"/>
      <c r="AI69" s="244"/>
      <c r="AJ69" s="228"/>
      <c r="AK69" s="228"/>
      <c r="AL69" s="242"/>
      <c r="AM69" s="228"/>
      <c r="AN69" s="228"/>
      <c r="AO69" s="244"/>
      <c r="AP69" s="228"/>
    </row>
    <row r="70" spans="1:41" ht="12.75">
      <c r="A70" s="266"/>
      <c r="B70" s="267" t="s">
        <v>15</v>
      </c>
      <c r="C70" s="244">
        <f aca="true" t="shared" si="16" ref="C70:AB70">(C68/C64-1)*100</f>
        <v>-6.132575124045269</v>
      </c>
      <c r="D70" s="244">
        <f t="shared" si="16"/>
        <v>3.0139935414424057</v>
      </c>
      <c r="E70" s="228">
        <f t="shared" si="16"/>
        <v>-2.1240441801189447</v>
      </c>
      <c r="F70" s="244">
        <f t="shared" si="16"/>
        <v>-2.898550724637683</v>
      </c>
      <c r="G70" s="244">
        <f t="shared" si="16"/>
        <v>-3.4450132849458748</v>
      </c>
      <c r="H70" s="244">
        <f t="shared" si="16"/>
        <v>3.48837209302324</v>
      </c>
      <c r="I70" s="244">
        <f t="shared" si="16"/>
        <v>-4.4476071873332135</v>
      </c>
      <c r="J70" s="244">
        <f t="shared" si="16"/>
        <v>-5.095355947008295</v>
      </c>
      <c r="K70" s="244">
        <f t="shared" si="16"/>
        <v>-2.333082464251157</v>
      </c>
      <c r="L70" s="244">
        <f t="shared" si="16"/>
        <v>5.263157894736836</v>
      </c>
      <c r="M70" s="244">
        <f t="shared" si="16"/>
        <v>-4.477611940298509</v>
      </c>
      <c r="N70" s="468">
        <f t="shared" si="16"/>
        <v>0</v>
      </c>
      <c r="O70" s="468">
        <f t="shared" si="16"/>
        <v>0</v>
      </c>
      <c r="P70" s="468">
        <f t="shared" si="16"/>
        <v>0</v>
      </c>
      <c r="Q70" s="244">
        <f t="shared" si="16"/>
        <v>3.705075954057069</v>
      </c>
      <c r="R70" s="244">
        <f t="shared" si="16"/>
        <v>0</v>
      </c>
      <c r="S70" s="244">
        <f t="shared" si="16"/>
        <v>1.454545454545464</v>
      </c>
      <c r="T70" s="244">
        <f t="shared" si="16"/>
        <v>1.631701631701632</v>
      </c>
      <c r="U70" s="468">
        <f t="shared" si="16"/>
        <v>0</v>
      </c>
      <c r="V70" s="244">
        <f t="shared" si="16"/>
        <v>2.970297029702973</v>
      </c>
      <c r="W70" s="468"/>
      <c r="X70" s="244">
        <f t="shared" si="16"/>
        <v>0</v>
      </c>
      <c r="Y70" s="468">
        <f t="shared" si="16"/>
        <v>0</v>
      </c>
      <c r="Z70" s="244">
        <f t="shared" si="16"/>
        <v>-2.0739716557207077</v>
      </c>
      <c r="AA70" s="244">
        <f t="shared" si="16"/>
        <v>0</v>
      </c>
      <c r="AB70" s="244">
        <f t="shared" si="16"/>
        <v>-2.7637673700463217</v>
      </c>
      <c r="AC70" s="368">
        <f>100*(AC68/AC64-1)</f>
        <v>-1.9874530512828281</v>
      </c>
      <c r="AD70" s="268"/>
      <c r="AG70" s="228"/>
      <c r="AH70" s="129"/>
      <c r="AI70" s="244"/>
      <c r="AJ70" s="129"/>
      <c r="AK70" s="129"/>
      <c r="AL70" s="244"/>
      <c r="AO70" s="244"/>
    </row>
    <row r="71" spans="1:41" ht="12.75">
      <c r="A71" s="266"/>
      <c r="B71" s="267"/>
      <c r="C71" s="244"/>
      <c r="D71" s="244"/>
      <c r="E71" s="228"/>
      <c r="F71" s="244"/>
      <c r="G71" s="244"/>
      <c r="H71" s="468"/>
      <c r="I71" s="244"/>
      <c r="J71" s="244"/>
      <c r="K71" s="244"/>
      <c r="L71" s="244"/>
      <c r="M71" s="244"/>
      <c r="N71" s="468"/>
      <c r="O71" s="468"/>
      <c r="P71" s="468"/>
      <c r="Q71" s="244"/>
      <c r="R71" s="244"/>
      <c r="S71" s="244"/>
      <c r="T71" s="244"/>
      <c r="U71" s="468"/>
      <c r="V71" s="244"/>
      <c r="W71" s="468"/>
      <c r="X71" s="244"/>
      <c r="Y71" s="468"/>
      <c r="Z71" s="244"/>
      <c r="AA71" s="244"/>
      <c r="AB71" s="244"/>
      <c r="AC71" s="368"/>
      <c r="AD71" s="268"/>
      <c r="AG71" s="228"/>
      <c r="AH71" s="129"/>
      <c r="AI71" s="244"/>
      <c r="AJ71" s="129"/>
      <c r="AK71" s="129"/>
      <c r="AL71" s="244"/>
      <c r="AO71" s="244"/>
    </row>
    <row r="72" spans="1:41" ht="12.75">
      <c r="A72" s="266"/>
      <c r="B72" s="267">
        <f>1+B68</f>
        <v>2007</v>
      </c>
      <c r="C72" s="246">
        <f aca="true" t="shared" si="17" ref="C72:AB72">C68-C69+C73</f>
        <v>150.37</v>
      </c>
      <c r="D72" s="246">
        <v>98.9</v>
      </c>
      <c r="E72" s="246">
        <f t="shared" si="17"/>
        <v>230.39999999999998</v>
      </c>
      <c r="F72" s="246">
        <f>F68-F69+F73</f>
        <v>67</v>
      </c>
      <c r="G72" s="246">
        <f>G68-G69+G73</f>
        <v>764.97</v>
      </c>
      <c r="H72" s="469">
        <v>13.4</v>
      </c>
      <c r="I72" s="246">
        <f>I68-I69+I73</f>
        <v>104.42</v>
      </c>
      <c r="J72" s="246">
        <f>J68-J69+J73</f>
        <v>744.28</v>
      </c>
      <c r="K72" s="246">
        <f t="shared" si="17"/>
        <v>895.1</v>
      </c>
      <c r="L72" s="246">
        <f t="shared" si="17"/>
        <v>39.6</v>
      </c>
      <c r="M72" s="246">
        <f t="shared" si="17"/>
        <v>705</v>
      </c>
      <c r="N72" s="469">
        <f t="shared" si="17"/>
        <v>9.4</v>
      </c>
      <c r="O72" s="469">
        <v>30.48</v>
      </c>
      <c r="P72" s="469">
        <f t="shared" si="17"/>
        <v>52</v>
      </c>
      <c r="Q72" s="246">
        <f t="shared" si="17"/>
        <v>274.9</v>
      </c>
      <c r="R72" s="246">
        <f t="shared" si="17"/>
        <v>5.85</v>
      </c>
      <c r="S72" s="246">
        <f>S68-S69+S73</f>
        <v>563</v>
      </c>
      <c r="T72" s="469">
        <f t="shared" si="17"/>
        <v>87.2</v>
      </c>
      <c r="U72" s="469">
        <v>539.8</v>
      </c>
      <c r="V72" s="246">
        <f>V68-V69+V73</f>
        <v>104</v>
      </c>
      <c r="W72" s="469">
        <v>365.5</v>
      </c>
      <c r="X72" s="246">
        <f>X68-X69+X73</f>
        <v>20.2</v>
      </c>
      <c r="Y72" s="469">
        <v>62.8</v>
      </c>
      <c r="Z72" s="246">
        <f t="shared" si="17"/>
        <v>55.66</v>
      </c>
      <c r="AA72" s="246">
        <f t="shared" si="17"/>
        <v>80</v>
      </c>
      <c r="AB72" s="246">
        <f t="shared" si="17"/>
        <v>557.79</v>
      </c>
      <c r="AC72" s="434">
        <f>SUM(C72:AB72)</f>
        <v>6622.0199999999995</v>
      </c>
      <c r="AD72" s="268"/>
      <c r="AE72" s="339">
        <v>2007</v>
      </c>
      <c r="AF72" s="341">
        <f>+AC72-W72-D72</f>
        <v>6157.62</v>
      </c>
      <c r="AG72" s="246">
        <f>+C72+F72+G72+I72+J72+K72+L72+M72+S72+T72+V72+Z72+AA72+AB72</f>
        <v>4918.389999999999</v>
      </c>
      <c r="AH72" s="129"/>
      <c r="AI72" s="244"/>
      <c r="AJ72" s="129"/>
      <c r="AK72" s="129"/>
      <c r="AL72" s="244"/>
      <c r="AO72" s="244"/>
    </row>
    <row r="73" spans="1:41" ht="12.75">
      <c r="A73" s="266"/>
      <c r="B73" s="267"/>
      <c r="C73" s="397">
        <v>168</v>
      </c>
      <c r="D73" s="397">
        <v>95.9</v>
      </c>
      <c r="E73" s="242">
        <v>230</v>
      </c>
      <c r="F73" s="242">
        <v>67</v>
      </c>
      <c r="G73" s="242">
        <v>750</v>
      </c>
      <c r="H73" s="466">
        <v>13.4</v>
      </c>
      <c r="I73" s="242">
        <v>112</v>
      </c>
      <c r="J73" s="242">
        <v>718</v>
      </c>
      <c r="K73" s="397">
        <v>895</v>
      </c>
      <c r="L73" s="385">
        <v>34.2</v>
      </c>
      <c r="M73" s="360">
        <v>810</v>
      </c>
      <c r="N73" s="470">
        <v>9</v>
      </c>
      <c r="O73" s="466">
        <v>29.8</v>
      </c>
      <c r="P73" s="466">
        <v>52.2</v>
      </c>
      <c r="Q73" s="242">
        <v>275</v>
      </c>
      <c r="R73" s="242">
        <v>6.1</v>
      </c>
      <c r="S73" s="242">
        <v>580</v>
      </c>
      <c r="T73" s="470">
        <v>85.9</v>
      </c>
      <c r="U73" s="470">
        <v>539.8</v>
      </c>
      <c r="V73" s="242">
        <v>101</v>
      </c>
      <c r="W73" s="466">
        <v>365.54</v>
      </c>
      <c r="X73" s="242">
        <v>20</v>
      </c>
      <c r="Y73" s="466">
        <v>62.8</v>
      </c>
      <c r="Z73" s="429">
        <v>56</v>
      </c>
      <c r="AA73" s="242">
        <v>80</v>
      </c>
      <c r="AB73" s="397">
        <v>417</v>
      </c>
      <c r="AC73" s="222">
        <f>SUMIF(C73:AB73,"",C72:AB72)+SUM(C73:AB73)</f>
        <v>6573.64</v>
      </c>
      <c r="AD73" s="268"/>
      <c r="AG73" s="228"/>
      <c r="AH73" s="129"/>
      <c r="AI73" s="244"/>
      <c r="AJ73" s="129"/>
      <c r="AK73" s="129"/>
      <c r="AL73" s="244"/>
      <c r="AO73" s="244"/>
    </row>
    <row r="74" spans="1:41" ht="12.75">
      <c r="A74" s="266"/>
      <c r="B74" s="267" t="s">
        <v>15</v>
      </c>
      <c r="C74" s="244">
        <f aca="true" t="shared" si="18" ref="C74:AB74">(C72/C68-1)*100</f>
        <v>-10.690740630753693</v>
      </c>
      <c r="D74" s="244">
        <f t="shared" si="18"/>
        <v>3.3437826541274918</v>
      </c>
      <c r="E74" s="244">
        <f t="shared" si="18"/>
        <v>0</v>
      </c>
      <c r="F74" s="244">
        <f>(F72/F68-1)*100</f>
        <v>0</v>
      </c>
      <c r="G74" s="244">
        <f>(G72/G68-1)*100</f>
        <v>2.684671865981181</v>
      </c>
      <c r="H74" s="468">
        <f t="shared" si="18"/>
        <v>0.3745318352059934</v>
      </c>
      <c r="I74" s="244">
        <f>(I72/I68-1)*100</f>
        <v>-2.7927760193632523</v>
      </c>
      <c r="J74" s="244">
        <f>(J72/J68-1)*100</f>
        <v>-4.8575957457687835</v>
      </c>
      <c r="K74" s="244">
        <f t="shared" si="18"/>
        <v>-1.464112725671507</v>
      </c>
      <c r="L74" s="244">
        <f t="shared" si="18"/>
        <v>-1.0000000000000009</v>
      </c>
      <c r="M74" s="244">
        <f>(M72/M68-1)*100</f>
        <v>0.14204545454545858</v>
      </c>
      <c r="N74" s="468">
        <f t="shared" si="18"/>
        <v>0</v>
      </c>
      <c r="O74" s="468">
        <f t="shared" si="18"/>
        <v>0</v>
      </c>
      <c r="P74" s="468">
        <f t="shared" si="18"/>
        <v>0</v>
      </c>
      <c r="Q74" s="244">
        <f t="shared" si="18"/>
        <v>-1.7863522686673794</v>
      </c>
      <c r="R74" s="244">
        <f t="shared" si="18"/>
        <v>0</v>
      </c>
      <c r="S74" s="244">
        <f>(S72/S68-1)*100</f>
        <v>0.8960573476702427</v>
      </c>
      <c r="T74" s="468">
        <f t="shared" si="18"/>
        <v>0</v>
      </c>
      <c r="U74" s="468">
        <f t="shared" si="18"/>
        <v>0</v>
      </c>
      <c r="V74" s="244">
        <f>(V72/V68-1)*100</f>
        <v>0</v>
      </c>
      <c r="W74" s="468">
        <f>(W72/W68-1)*100</f>
        <v>0</v>
      </c>
      <c r="X74" s="244">
        <f t="shared" si="18"/>
        <v>-11.013215859030833</v>
      </c>
      <c r="Y74" s="468">
        <f t="shared" si="18"/>
        <v>0</v>
      </c>
      <c r="Z74" s="244">
        <f t="shared" si="18"/>
        <v>-1.7649135192375542</v>
      </c>
      <c r="AA74" s="244">
        <f t="shared" si="18"/>
        <v>-20.79207920792079</v>
      </c>
      <c r="AB74" s="244">
        <f t="shared" si="18"/>
        <v>-1.5878896945958787</v>
      </c>
      <c r="AC74" s="244">
        <f>(AC72/AC68-1)*100</f>
        <v>-1.222410004818053</v>
      </c>
      <c r="AD74" s="268"/>
      <c r="AG74" s="228"/>
      <c r="AH74" s="129"/>
      <c r="AI74" s="244"/>
      <c r="AJ74" s="129"/>
      <c r="AK74" s="129"/>
      <c r="AL74" s="244"/>
      <c r="AO74" s="244"/>
    </row>
    <row r="75" spans="1:41" ht="12.75">
      <c r="A75" s="266"/>
      <c r="B75" s="267"/>
      <c r="C75" s="244"/>
      <c r="D75" s="244"/>
      <c r="E75" s="244"/>
      <c r="F75" s="244"/>
      <c r="G75" s="244"/>
      <c r="H75" s="468"/>
      <c r="I75" s="244"/>
      <c r="J75" s="244"/>
      <c r="K75" s="244"/>
      <c r="L75" s="244"/>
      <c r="M75" s="244"/>
      <c r="N75" s="468"/>
      <c r="O75" s="468"/>
      <c r="P75" s="468"/>
      <c r="Q75" s="244"/>
      <c r="R75" s="244"/>
      <c r="S75" s="244"/>
      <c r="T75" s="468"/>
      <c r="U75" s="468"/>
      <c r="V75" s="244"/>
      <c r="W75" s="468"/>
      <c r="X75" s="244"/>
      <c r="Y75" s="468"/>
      <c r="Z75" s="244"/>
      <c r="AA75" s="244"/>
      <c r="AB75" s="244"/>
      <c r="AC75" s="244"/>
      <c r="AD75" s="268"/>
      <c r="AG75" s="228"/>
      <c r="AH75" s="129"/>
      <c r="AI75" s="244"/>
      <c r="AJ75" s="129"/>
      <c r="AK75" s="129"/>
      <c r="AL75" s="244"/>
      <c r="AO75" s="244"/>
    </row>
    <row r="76" spans="1:41" ht="12.75">
      <c r="A76" s="266"/>
      <c r="B76" s="267">
        <f>1+B72</f>
        <v>2008</v>
      </c>
      <c r="C76" s="469">
        <f aca="true" t="shared" si="19" ref="C76:AB76">C72-C73+C77</f>
        <v>150.37</v>
      </c>
      <c r="D76" s="246">
        <v>102.03</v>
      </c>
      <c r="E76" s="469">
        <f t="shared" si="19"/>
        <v>230.39999999999998</v>
      </c>
      <c r="F76" s="246">
        <f t="shared" si="19"/>
        <v>67</v>
      </c>
      <c r="G76" s="246">
        <f t="shared" si="19"/>
        <v>764.97</v>
      </c>
      <c r="H76" s="469">
        <v>13.4</v>
      </c>
      <c r="I76" s="246">
        <f t="shared" si="19"/>
        <v>107.42</v>
      </c>
      <c r="J76" s="246">
        <f t="shared" si="19"/>
        <v>766.28</v>
      </c>
      <c r="K76" s="246">
        <f t="shared" si="19"/>
        <v>900.1</v>
      </c>
      <c r="L76" s="246">
        <f t="shared" si="19"/>
        <v>39.9</v>
      </c>
      <c r="M76" s="469">
        <f t="shared" si="19"/>
        <v>705</v>
      </c>
      <c r="N76" s="469">
        <f t="shared" si="19"/>
        <v>9.4</v>
      </c>
      <c r="O76" s="469">
        <v>30.48</v>
      </c>
      <c r="P76" s="469">
        <f t="shared" si="19"/>
        <v>52</v>
      </c>
      <c r="Q76" s="246">
        <f t="shared" si="19"/>
        <v>279.9</v>
      </c>
      <c r="R76" s="469">
        <f t="shared" si="19"/>
        <v>5.85</v>
      </c>
      <c r="S76" s="246">
        <f t="shared" si="19"/>
        <v>563</v>
      </c>
      <c r="T76" s="469">
        <f t="shared" si="19"/>
        <v>87.2</v>
      </c>
      <c r="U76" s="469">
        <v>539.8</v>
      </c>
      <c r="V76" s="246">
        <f t="shared" si="19"/>
        <v>104</v>
      </c>
      <c r="W76" s="469">
        <f t="shared" si="19"/>
        <v>365.46</v>
      </c>
      <c r="X76" s="246">
        <f t="shared" si="19"/>
        <v>20.2</v>
      </c>
      <c r="Y76" s="469">
        <v>62.8</v>
      </c>
      <c r="Z76" s="246">
        <f t="shared" si="19"/>
        <v>55.66</v>
      </c>
      <c r="AA76" s="469">
        <f t="shared" si="19"/>
        <v>80</v>
      </c>
      <c r="AB76" s="246">
        <f t="shared" si="19"/>
        <v>547.79</v>
      </c>
      <c r="AC76" s="434">
        <f>SUM(C76:AB76)</f>
        <v>6650.41</v>
      </c>
      <c r="AD76" s="268"/>
      <c r="AE76" s="339">
        <v>2008</v>
      </c>
      <c r="AF76" s="341">
        <f>+AC76-W76-D76</f>
        <v>6182.92</v>
      </c>
      <c r="AG76" s="246">
        <f>+C76+F76+G76+I76+J76+K76+L76+M76+S76+T76+V76+Z76+AA76+AB76</f>
        <v>4938.69</v>
      </c>
      <c r="AH76" s="129"/>
      <c r="AI76" s="244"/>
      <c r="AJ76" s="129"/>
      <c r="AK76" s="129"/>
      <c r="AL76" s="244"/>
      <c r="AO76" s="244"/>
    </row>
    <row r="77" spans="1:41" ht="12.75">
      <c r="A77" s="266"/>
      <c r="B77" s="267"/>
      <c r="C77" s="466">
        <v>168</v>
      </c>
      <c r="D77" s="242">
        <v>102.03</v>
      </c>
      <c r="E77" s="466">
        <v>230</v>
      </c>
      <c r="F77" s="242">
        <v>67</v>
      </c>
      <c r="G77" s="242">
        <v>750</v>
      </c>
      <c r="H77" s="466">
        <v>13.4</v>
      </c>
      <c r="I77" s="242">
        <v>115</v>
      </c>
      <c r="J77" s="242">
        <v>740</v>
      </c>
      <c r="K77" s="242">
        <v>900</v>
      </c>
      <c r="L77" s="243">
        <v>34.5</v>
      </c>
      <c r="M77" s="466">
        <v>810</v>
      </c>
      <c r="N77" s="524">
        <v>9</v>
      </c>
      <c r="O77" s="466">
        <v>29.8</v>
      </c>
      <c r="P77" s="466">
        <v>52.2</v>
      </c>
      <c r="Q77" s="242">
        <v>280</v>
      </c>
      <c r="R77" s="466">
        <v>6.1</v>
      </c>
      <c r="S77" s="242">
        <v>580</v>
      </c>
      <c r="T77" s="524">
        <v>85.9</v>
      </c>
      <c r="U77" s="524">
        <v>539.8</v>
      </c>
      <c r="V77" s="242">
        <v>101</v>
      </c>
      <c r="W77" s="466">
        <v>365.5</v>
      </c>
      <c r="X77" s="242">
        <v>20</v>
      </c>
      <c r="Y77" s="466">
        <v>62.8</v>
      </c>
      <c r="Z77" s="242">
        <v>56</v>
      </c>
      <c r="AA77" s="466">
        <v>80</v>
      </c>
      <c r="AB77" s="242">
        <v>407</v>
      </c>
      <c r="AC77" s="510">
        <f>SUMIF(C77:AB77,"",C76:AB76)+SUM(C77:AB77)</f>
        <v>6605.030000000001</v>
      </c>
      <c r="AD77" s="268"/>
      <c r="AG77" s="228"/>
      <c r="AH77" s="129"/>
      <c r="AI77" s="244"/>
      <c r="AJ77" s="129"/>
      <c r="AK77" s="129"/>
      <c r="AL77" s="244"/>
      <c r="AO77" s="244"/>
    </row>
    <row r="78" spans="1:41" ht="12.75">
      <c r="A78" s="266"/>
      <c r="B78" s="408" t="s">
        <v>15</v>
      </c>
      <c r="C78" s="468">
        <f aca="true" t="shared" si="20" ref="C78:AB78">(C76/C72-1)*100</f>
        <v>0</v>
      </c>
      <c r="D78" s="244">
        <f t="shared" si="20"/>
        <v>3.164812942366013</v>
      </c>
      <c r="E78" s="468">
        <f t="shared" si="20"/>
        <v>0</v>
      </c>
      <c r="F78" s="244">
        <f t="shared" si="20"/>
        <v>0</v>
      </c>
      <c r="G78" s="244">
        <f t="shared" si="20"/>
        <v>0</v>
      </c>
      <c r="H78" s="468">
        <f t="shared" si="20"/>
        <v>0</v>
      </c>
      <c r="I78" s="244">
        <f t="shared" si="20"/>
        <v>2.8730128327906446</v>
      </c>
      <c r="J78" s="244">
        <f t="shared" si="20"/>
        <v>2.9558768205514063</v>
      </c>
      <c r="K78" s="244">
        <f t="shared" si="20"/>
        <v>0.5585968048262835</v>
      </c>
      <c r="L78" s="244">
        <f t="shared" si="20"/>
        <v>0.7575757575757569</v>
      </c>
      <c r="M78" s="468">
        <f t="shared" si="20"/>
        <v>0</v>
      </c>
      <c r="N78" s="468">
        <f t="shared" si="20"/>
        <v>0</v>
      </c>
      <c r="O78" s="468">
        <f t="shared" si="20"/>
        <v>0</v>
      </c>
      <c r="P78" s="468">
        <f t="shared" si="20"/>
        <v>0</v>
      </c>
      <c r="Q78" s="244">
        <f t="shared" si="20"/>
        <v>1.818843215714816</v>
      </c>
      <c r="R78" s="468">
        <f t="shared" si="20"/>
        <v>0</v>
      </c>
      <c r="S78" s="244">
        <f t="shared" si="20"/>
        <v>0</v>
      </c>
      <c r="T78" s="468">
        <f t="shared" si="20"/>
        <v>0</v>
      </c>
      <c r="U78" s="468">
        <f t="shared" si="20"/>
        <v>0</v>
      </c>
      <c r="V78" s="244">
        <f t="shared" si="20"/>
        <v>0</v>
      </c>
      <c r="W78" s="468">
        <f t="shared" si="20"/>
        <v>-0.010943912448702076</v>
      </c>
      <c r="X78" s="244">
        <f t="shared" si="20"/>
        <v>0</v>
      </c>
      <c r="Y78" s="468">
        <f t="shared" si="20"/>
        <v>0</v>
      </c>
      <c r="Z78" s="244">
        <f t="shared" si="20"/>
        <v>0</v>
      </c>
      <c r="AA78" s="468">
        <f t="shared" si="20"/>
        <v>0</v>
      </c>
      <c r="AB78" s="244">
        <f t="shared" si="20"/>
        <v>-1.7927894010290601</v>
      </c>
      <c r="AC78" s="244">
        <f>(AC76/AC72-1)*100</f>
        <v>0.4287211455114903</v>
      </c>
      <c r="AD78" s="268"/>
      <c r="AG78" s="228"/>
      <c r="AH78" s="129"/>
      <c r="AI78" s="244"/>
      <c r="AJ78" s="129"/>
      <c r="AK78" s="129"/>
      <c r="AL78" s="244"/>
      <c r="AO78" s="244"/>
    </row>
    <row r="79" spans="1:41" ht="12.75">
      <c r="A79" s="5"/>
      <c r="B79" s="10" t="s">
        <v>11</v>
      </c>
      <c r="C79" s="8" t="s">
        <v>85</v>
      </c>
      <c r="D79" s="518" t="s">
        <v>74</v>
      </c>
      <c r="E79" s="396" t="s">
        <v>64</v>
      </c>
      <c r="F79" s="523" t="s">
        <v>14</v>
      </c>
      <c r="G79" s="523" t="s">
        <v>49</v>
      </c>
      <c r="H79" s="396" t="s">
        <v>65</v>
      </c>
      <c r="I79" s="523" t="s">
        <v>54</v>
      </c>
      <c r="J79" s="523" t="s">
        <v>55</v>
      </c>
      <c r="K79" s="523" t="s">
        <v>50</v>
      </c>
      <c r="L79" s="523" t="s">
        <v>53</v>
      </c>
      <c r="M79" s="523" t="s">
        <v>51</v>
      </c>
      <c r="N79" s="396" t="s">
        <v>66</v>
      </c>
      <c r="O79" s="396" t="s">
        <v>67</v>
      </c>
      <c r="P79" s="396" t="s">
        <v>68</v>
      </c>
      <c r="Q79" s="518" t="s">
        <v>69</v>
      </c>
      <c r="R79" s="396" t="s">
        <v>70</v>
      </c>
      <c r="S79" s="523" t="s">
        <v>12</v>
      </c>
      <c r="T79" s="8" t="s">
        <v>57</v>
      </c>
      <c r="U79" s="396" t="s">
        <v>71</v>
      </c>
      <c r="V79" s="523" t="s">
        <v>56</v>
      </c>
      <c r="W79" s="8" t="s">
        <v>75</v>
      </c>
      <c r="X79" s="518" t="s">
        <v>72</v>
      </c>
      <c r="Y79" s="396" t="s">
        <v>73</v>
      </c>
      <c r="Z79" s="523" t="s">
        <v>59</v>
      </c>
      <c r="AA79" s="523" t="s">
        <v>58</v>
      </c>
      <c r="AB79" s="523" t="s">
        <v>52</v>
      </c>
      <c r="AC79" s="138" t="s">
        <v>60</v>
      </c>
      <c r="AD79" s="7"/>
      <c r="AE79" s="342" t="s">
        <v>11</v>
      </c>
      <c r="AF79" s="342"/>
      <c r="AG79" s="394"/>
      <c r="AH79" s="129"/>
      <c r="AI79" s="396"/>
      <c r="AJ79" s="129"/>
      <c r="AK79" s="129"/>
      <c r="AL79" s="396"/>
      <c r="AO79" s="396"/>
    </row>
    <row r="80" spans="1:38" ht="12.75">
      <c r="A80" s="19"/>
      <c r="B80" s="15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20"/>
      <c r="AE80" s="343"/>
      <c r="AF80" s="338"/>
      <c r="AG80" s="221"/>
      <c r="AH80" s="129"/>
      <c r="AI80" s="129"/>
      <c r="AJ80" s="129"/>
      <c r="AK80" s="129"/>
      <c r="AL80" s="129"/>
    </row>
    <row r="81" spans="2:38" ht="12.75">
      <c r="B81" s="10"/>
      <c r="AG81" s="221"/>
      <c r="AH81" s="129"/>
      <c r="AI81" s="129"/>
      <c r="AJ81" s="129"/>
      <c r="AK81" s="129"/>
      <c r="AL81" s="129"/>
    </row>
    <row r="82" spans="2:38" ht="12.75"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E82" s="344"/>
      <c r="AF82" s="344"/>
      <c r="AG82" s="129"/>
      <c r="AH82" s="129"/>
      <c r="AI82" s="129"/>
      <c r="AJ82" s="129"/>
      <c r="AK82" s="129"/>
      <c r="AL82" s="129"/>
    </row>
    <row r="83" spans="33:38" ht="12.75">
      <c r="AG83" s="129"/>
      <c r="AH83" s="129"/>
      <c r="AI83" s="129"/>
      <c r="AJ83" s="129"/>
      <c r="AK83" s="129"/>
      <c r="AL83" s="129"/>
    </row>
    <row r="84" spans="2:29" ht="12.75">
      <c r="B84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</row>
    <row r="86" spans="3:29" ht="12.75"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</row>
    <row r="87" spans="3:29" ht="12.75">
      <c r="C87" s="382"/>
      <c r="D87" s="382"/>
      <c r="E87" s="382"/>
      <c r="F87" s="382"/>
      <c r="G87" s="382"/>
      <c r="H87" s="382"/>
      <c r="I87" s="382"/>
      <c r="J87" s="382"/>
      <c r="K87" s="382"/>
      <c r="L87" s="382"/>
      <c r="M87" s="382"/>
      <c r="N87" s="382"/>
      <c r="O87" s="382"/>
      <c r="P87" s="382"/>
      <c r="Q87" s="382"/>
      <c r="R87" s="382"/>
      <c r="S87" s="382"/>
      <c r="T87" s="382"/>
      <c r="U87" s="382"/>
      <c r="V87" s="382"/>
      <c r="W87" s="382"/>
      <c r="X87" s="382"/>
      <c r="Y87" s="382"/>
      <c r="Z87" s="382"/>
      <c r="AA87" s="382"/>
      <c r="AB87" s="382"/>
      <c r="AC87" s="382"/>
    </row>
    <row r="88" spans="3:29" ht="12.75">
      <c r="C88" s="382"/>
      <c r="D88" s="382"/>
      <c r="E88" s="382"/>
      <c r="F88" s="382"/>
      <c r="G88" s="382"/>
      <c r="H88" s="382"/>
      <c r="I88" s="382"/>
      <c r="J88" s="382"/>
      <c r="K88" s="382"/>
      <c r="L88" s="382"/>
      <c r="M88" s="382"/>
      <c r="N88" s="382"/>
      <c r="O88" s="382"/>
      <c r="P88" s="382"/>
      <c r="Q88" s="382"/>
      <c r="R88" s="382"/>
      <c r="S88" s="382"/>
      <c r="T88" s="382"/>
      <c r="U88" s="382"/>
      <c r="V88" s="382"/>
      <c r="W88" s="382"/>
      <c r="X88" s="382"/>
      <c r="Y88" s="382"/>
      <c r="Z88" s="382"/>
      <c r="AA88" s="382"/>
      <c r="AB88" s="382"/>
      <c r="AC88" s="382"/>
    </row>
    <row r="89" spans="3:29" ht="12.75">
      <c r="C89" s="382"/>
      <c r="D89" s="382"/>
      <c r="E89" s="382"/>
      <c r="F89" s="382"/>
      <c r="G89" s="382"/>
      <c r="H89" s="382"/>
      <c r="I89" s="382"/>
      <c r="J89" s="382"/>
      <c r="K89" s="382"/>
      <c r="L89" s="382"/>
      <c r="M89" s="382"/>
      <c r="N89" s="382"/>
      <c r="O89" s="382"/>
      <c r="P89" s="382"/>
      <c r="Q89" s="382"/>
      <c r="R89" s="382"/>
      <c r="S89" s="382"/>
      <c r="T89" s="382"/>
      <c r="U89" s="382"/>
      <c r="V89" s="382"/>
      <c r="W89" s="382"/>
      <c r="X89" s="382"/>
      <c r="Y89" s="382"/>
      <c r="Z89" s="382"/>
      <c r="AA89" s="382"/>
      <c r="AB89" s="382"/>
      <c r="AC89" s="382"/>
    </row>
    <row r="90" spans="3:29" ht="12.75">
      <c r="C90" s="382"/>
      <c r="D90" s="382"/>
      <c r="E90" s="382"/>
      <c r="F90" s="382"/>
      <c r="G90" s="382"/>
      <c r="H90" s="382"/>
      <c r="I90" s="382"/>
      <c r="J90" s="382"/>
      <c r="K90" s="382"/>
      <c r="L90" s="382"/>
      <c r="M90" s="382"/>
      <c r="N90" s="382"/>
      <c r="O90" s="382"/>
      <c r="P90" s="382"/>
      <c r="Q90" s="382"/>
      <c r="R90" s="382"/>
      <c r="S90" s="382"/>
      <c r="T90" s="382"/>
      <c r="U90" s="382"/>
      <c r="V90" s="382"/>
      <c r="W90" s="382"/>
      <c r="X90" s="382"/>
      <c r="Y90" s="382"/>
      <c r="Z90" s="382"/>
      <c r="AA90" s="382"/>
      <c r="AB90" s="382"/>
      <c r="AC90" s="382"/>
    </row>
    <row r="91" spans="3:29" ht="12.75">
      <c r="C91" s="382"/>
      <c r="D91" s="382"/>
      <c r="E91" s="382"/>
      <c r="F91" s="382"/>
      <c r="G91" s="382"/>
      <c r="H91" s="382"/>
      <c r="I91" s="382"/>
      <c r="J91" s="382"/>
      <c r="K91" s="382"/>
      <c r="L91" s="382"/>
      <c r="M91" s="382"/>
      <c r="N91" s="382"/>
      <c r="O91" s="382"/>
      <c r="P91" s="382"/>
      <c r="Q91" s="382"/>
      <c r="R91" s="382"/>
      <c r="S91" s="382"/>
      <c r="T91" s="382"/>
      <c r="U91" s="382"/>
      <c r="V91" s="382"/>
      <c r="W91" s="382"/>
      <c r="X91" s="382"/>
      <c r="Y91" s="382"/>
      <c r="Z91" s="382"/>
      <c r="AA91" s="382"/>
      <c r="AB91" s="382"/>
      <c r="AC91" s="382"/>
    </row>
    <row r="92" spans="3:29" ht="12.75">
      <c r="C92" s="382"/>
      <c r="D92" s="382"/>
      <c r="E92" s="382"/>
      <c r="F92" s="382"/>
      <c r="G92" s="382"/>
      <c r="H92" s="382"/>
      <c r="I92" s="382"/>
      <c r="J92" s="382"/>
      <c r="K92" s="382"/>
      <c r="L92" s="382"/>
      <c r="M92" s="382"/>
      <c r="N92" s="382"/>
      <c r="O92" s="382"/>
      <c r="P92" s="382"/>
      <c r="Q92" s="382"/>
      <c r="R92" s="382"/>
      <c r="S92" s="382"/>
      <c r="T92" s="382"/>
      <c r="U92" s="382"/>
      <c r="V92" s="382"/>
      <c r="W92" s="382"/>
      <c r="X92" s="382"/>
      <c r="Y92" s="382"/>
      <c r="Z92" s="382"/>
      <c r="AA92" s="382"/>
      <c r="AB92" s="382"/>
      <c r="AC92" s="382"/>
    </row>
    <row r="93" spans="3:29" ht="12.75">
      <c r="C93" s="382"/>
      <c r="D93" s="382"/>
      <c r="E93" s="382"/>
      <c r="F93" s="382"/>
      <c r="G93" s="382"/>
      <c r="H93" s="382"/>
      <c r="I93" s="382"/>
      <c r="J93" s="382"/>
      <c r="K93" s="382"/>
      <c r="L93" s="382"/>
      <c r="M93" s="382"/>
      <c r="N93" s="382"/>
      <c r="O93" s="382"/>
      <c r="P93" s="382"/>
      <c r="Q93" s="382"/>
      <c r="R93" s="382"/>
      <c r="S93" s="382"/>
      <c r="T93" s="382"/>
      <c r="U93" s="382"/>
      <c r="V93" s="382"/>
      <c r="W93" s="382"/>
      <c r="X93" s="382"/>
      <c r="Y93" s="382"/>
      <c r="Z93" s="382"/>
      <c r="AA93" s="382"/>
      <c r="AB93" s="382"/>
      <c r="AC93" s="382"/>
    </row>
    <row r="94" spans="3:29" ht="12.75">
      <c r="C94" s="382"/>
      <c r="D94" s="382"/>
      <c r="E94" s="382"/>
      <c r="F94" s="382"/>
      <c r="G94" s="382"/>
      <c r="H94" s="382"/>
      <c r="I94" s="382"/>
      <c r="J94" s="382"/>
      <c r="K94" s="382"/>
      <c r="L94" s="382"/>
      <c r="M94" s="382"/>
      <c r="N94" s="382"/>
      <c r="O94" s="382"/>
      <c r="P94" s="382"/>
      <c r="Q94" s="382"/>
      <c r="R94" s="382"/>
      <c r="S94" s="382"/>
      <c r="T94" s="382"/>
      <c r="U94" s="382"/>
      <c r="V94" s="382"/>
      <c r="W94" s="382"/>
      <c r="X94" s="382"/>
      <c r="Y94" s="382"/>
      <c r="Z94" s="382"/>
      <c r="AA94" s="382"/>
      <c r="AB94" s="382"/>
      <c r="AC94" s="382"/>
    </row>
    <row r="95" spans="3:29" ht="12.75">
      <c r="C95" s="382"/>
      <c r="D95" s="382"/>
      <c r="E95" s="382"/>
      <c r="F95" s="382"/>
      <c r="G95" s="382"/>
      <c r="H95" s="382"/>
      <c r="I95" s="382"/>
      <c r="J95" s="382"/>
      <c r="K95" s="382"/>
      <c r="L95" s="382"/>
      <c r="M95" s="382"/>
      <c r="N95" s="382"/>
      <c r="O95" s="382"/>
      <c r="P95" s="382"/>
      <c r="Q95" s="382"/>
      <c r="R95" s="382"/>
      <c r="S95" s="382"/>
      <c r="T95" s="382"/>
      <c r="U95" s="382"/>
      <c r="V95" s="382"/>
      <c r="W95" s="382"/>
      <c r="X95" s="382"/>
      <c r="Y95" s="382"/>
      <c r="Z95" s="382"/>
      <c r="AA95" s="382"/>
      <c r="AB95" s="382"/>
      <c r="AC95" s="382"/>
    </row>
    <row r="96" spans="3:29" ht="12.75">
      <c r="C96" s="382"/>
      <c r="D96" s="382"/>
      <c r="E96" s="382"/>
      <c r="F96" s="382"/>
      <c r="G96" s="382"/>
      <c r="H96" s="382"/>
      <c r="I96" s="382"/>
      <c r="J96" s="382"/>
      <c r="K96" s="382"/>
      <c r="L96" s="382"/>
      <c r="M96" s="382"/>
      <c r="N96" s="382"/>
      <c r="O96" s="382"/>
      <c r="P96" s="382"/>
      <c r="Q96" s="382"/>
      <c r="R96" s="382"/>
      <c r="S96" s="382"/>
      <c r="T96" s="382"/>
      <c r="U96" s="382"/>
      <c r="V96" s="382"/>
      <c r="W96" s="382"/>
      <c r="X96" s="382"/>
      <c r="Y96" s="382"/>
      <c r="Z96" s="382"/>
      <c r="AA96" s="382"/>
      <c r="AB96" s="382"/>
      <c r="AC96" s="382"/>
    </row>
    <row r="97" spans="3:29" ht="12.75">
      <c r="C97" s="382"/>
      <c r="D97" s="382"/>
      <c r="E97" s="382"/>
      <c r="F97" s="382"/>
      <c r="G97" s="382"/>
      <c r="H97" s="382"/>
      <c r="I97" s="382"/>
      <c r="J97" s="382"/>
      <c r="K97" s="382"/>
      <c r="L97" s="382"/>
      <c r="M97" s="382"/>
      <c r="N97" s="382"/>
      <c r="O97" s="382"/>
      <c r="P97" s="382"/>
      <c r="Q97" s="382"/>
      <c r="R97" s="382"/>
      <c r="S97" s="382"/>
      <c r="T97" s="382"/>
      <c r="U97" s="382"/>
      <c r="V97" s="382"/>
      <c r="W97" s="382"/>
      <c r="X97" s="382"/>
      <c r="Y97" s="382"/>
      <c r="Z97" s="382"/>
      <c r="AA97" s="382"/>
      <c r="AB97" s="382"/>
      <c r="AC97" s="382"/>
    </row>
    <row r="98" spans="3:29" ht="12.75">
      <c r="C98" s="382"/>
      <c r="D98" s="382"/>
      <c r="E98" s="382"/>
      <c r="F98" s="382"/>
      <c r="G98" s="382"/>
      <c r="H98" s="382"/>
      <c r="I98" s="382"/>
      <c r="J98" s="382"/>
      <c r="K98" s="382"/>
      <c r="L98" s="382"/>
      <c r="M98" s="382"/>
      <c r="N98" s="382"/>
      <c r="O98" s="382"/>
      <c r="P98" s="382"/>
      <c r="Q98" s="382"/>
      <c r="R98" s="382"/>
      <c r="S98" s="382"/>
      <c r="T98" s="382"/>
      <c r="U98" s="382"/>
      <c r="V98" s="382"/>
      <c r="W98" s="382"/>
      <c r="X98" s="382"/>
      <c r="Y98" s="382"/>
      <c r="Z98" s="382"/>
      <c r="AA98" s="382"/>
      <c r="AB98" s="382"/>
      <c r="AC98" s="382"/>
    </row>
  </sheetData>
  <mergeCells count="1">
    <mergeCell ref="AB2:AC2"/>
  </mergeCells>
  <printOptions horizontalCentered="1"/>
  <pageMargins left="0.5511811023622047" right="0.5118110236220472" top="0.984251968503937" bottom="0.5511811023622047" header="0.5118110236220472" footer="0.5118110236220472"/>
  <pageSetup fitToHeight="1" fitToWidth="1" horizontalDpi="300" verticalDpi="300" orientation="landscape" paperSize="9" scale="5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P122"/>
  <sheetViews>
    <sheetView workbookViewId="0" topLeftCell="A4">
      <pane xSplit="2" ySplit="15" topLeftCell="C70" activePane="bottomRight" state="frozen"/>
      <selection pane="topLeft" activeCell="N34" sqref="N34"/>
      <selection pane="topRight" activeCell="N34" sqref="N34"/>
      <selection pane="bottomLeft" activeCell="N34" sqref="N34"/>
      <selection pane="bottomRight" activeCell="E93" sqref="E93"/>
    </sheetView>
  </sheetViews>
  <sheetFormatPr defaultColWidth="9.7109375" defaultRowHeight="12.75"/>
  <cols>
    <col min="1" max="1" width="2.7109375" style="52" customWidth="1"/>
    <col min="2" max="2" width="5.7109375" style="52" customWidth="1"/>
    <col min="3" max="28" width="8.7109375" style="52" customWidth="1"/>
    <col min="29" max="29" width="10.7109375" style="52" customWidth="1"/>
    <col min="30" max="30" width="2.7109375" style="52" customWidth="1"/>
    <col min="31" max="32" width="6.7109375" style="339" customWidth="1"/>
    <col min="33" max="42" width="8.7109375" style="124" customWidth="1"/>
    <col min="43" max="16384" width="9.7109375" style="52" customWidth="1"/>
  </cols>
  <sheetData>
    <row r="1" spans="1:33" ht="12.75">
      <c r="A1" s="49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1"/>
      <c r="AE1" s="336"/>
      <c r="AF1" s="338"/>
      <c r="AG1" s="165"/>
    </row>
    <row r="2" spans="1:42" s="314" customFormat="1" ht="12.75">
      <c r="A2" s="313"/>
      <c r="B2" s="59" t="s">
        <v>63</v>
      </c>
      <c r="C2" s="288"/>
      <c r="D2" s="288"/>
      <c r="E2" s="288"/>
      <c r="F2" s="288"/>
      <c r="I2" s="288"/>
      <c r="J2" s="288"/>
      <c r="L2" s="288" t="s">
        <v>16</v>
      </c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8"/>
      <c r="X2" s="288"/>
      <c r="Y2" s="288"/>
      <c r="AA2" s="288"/>
      <c r="AB2" s="561">
        <f ca="1">NOW()</f>
        <v>39477.523901851855</v>
      </c>
      <c r="AC2" s="561"/>
      <c r="AD2" s="315"/>
      <c r="AE2" s="337"/>
      <c r="AF2" s="337"/>
      <c r="AG2" s="301"/>
      <c r="AH2" s="302"/>
      <c r="AI2" s="302"/>
      <c r="AJ2" s="302"/>
      <c r="AK2" s="302"/>
      <c r="AL2" s="302"/>
      <c r="AM2" s="302"/>
      <c r="AN2" s="302"/>
      <c r="AO2" s="302"/>
      <c r="AP2" s="302"/>
    </row>
    <row r="3" spans="1:33" ht="12.75">
      <c r="A3" s="53"/>
      <c r="B3" s="54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7" t="s">
        <v>17</v>
      </c>
      <c r="AD3" s="56"/>
      <c r="AE3" s="338"/>
      <c r="AF3" s="338"/>
      <c r="AG3" s="165"/>
    </row>
    <row r="4" spans="1:33" ht="12.75">
      <c r="A4" s="53"/>
      <c r="B4" s="54"/>
      <c r="C4" s="55"/>
      <c r="D4" s="55"/>
      <c r="E4" s="55"/>
      <c r="F4" s="55"/>
      <c r="I4" s="55"/>
      <c r="J4" s="330" t="s">
        <v>62</v>
      </c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D4" s="56"/>
      <c r="AE4" s="338"/>
      <c r="AF4" s="338"/>
      <c r="AG4" s="165"/>
    </row>
    <row r="5" spans="1:33" ht="12.75">
      <c r="A5" s="53"/>
      <c r="B5" s="54"/>
      <c r="AD5" s="56"/>
      <c r="AE5" s="338"/>
      <c r="AF5" s="338"/>
      <c r="AG5" s="165"/>
    </row>
    <row r="6" spans="1:33" ht="12.75">
      <c r="A6" s="53"/>
      <c r="B6" s="54"/>
      <c r="AD6" s="56"/>
      <c r="AE6" s="338"/>
      <c r="AF6" s="338"/>
      <c r="AG6" s="165"/>
    </row>
    <row r="7" spans="1:42" ht="12.75">
      <c r="A7" s="58"/>
      <c r="B7" s="59" t="s">
        <v>11</v>
      </c>
      <c r="C7" s="267" t="s">
        <v>13</v>
      </c>
      <c r="D7" s="523" t="s">
        <v>74</v>
      </c>
      <c r="E7" s="408" t="s">
        <v>64</v>
      </c>
      <c r="F7" s="523" t="s">
        <v>14</v>
      </c>
      <c r="G7" s="523" t="s">
        <v>49</v>
      </c>
      <c r="H7" s="408" t="s">
        <v>65</v>
      </c>
      <c r="I7" s="523" t="s">
        <v>54</v>
      </c>
      <c r="J7" s="523" t="s">
        <v>55</v>
      </c>
      <c r="K7" s="523" t="s">
        <v>50</v>
      </c>
      <c r="L7" s="523" t="s">
        <v>53</v>
      </c>
      <c r="M7" s="523" t="s">
        <v>51</v>
      </c>
      <c r="N7" s="408" t="s">
        <v>66</v>
      </c>
      <c r="O7" s="408" t="s">
        <v>67</v>
      </c>
      <c r="P7" s="408" t="s">
        <v>68</v>
      </c>
      <c r="Q7" s="518" t="s">
        <v>69</v>
      </c>
      <c r="R7" s="408" t="s">
        <v>70</v>
      </c>
      <c r="S7" s="523" t="s">
        <v>12</v>
      </c>
      <c r="T7" s="267" t="s">
        <v>57</v>
      </c>
      <c r="U7" s="497" t="s">
        <v>71</v>
      </c>
      <c r="V7" s="523" t="s">
        <v>56</v>
      </c>
      <c r="W7" s="267" t="s">
        <v>75</v>
      </c>
      <c r="X7" s="518" t="s">
        <v>72</v>
      </c>
      <c r="Y7" s="408" t="s">
        <v>73</v>
      </c>
      <c r="Z7" s="523" t="s">
        <v>59</v>
      </c>
      <c r="AA7" s="523" t="s">
        <v>58</v>
      </c>
      <c r="AB7" s="523" t="s">
        <v>52</v>
      </c>
      <c r="AC7" s="138" t="s">
        <v>60</v>
      </c>
      <c r="AD7" s="56"/>
      <c r="AE7" s="339" t="s">
        <v>11</v>
      </c>
      <c r="AG7" s="345" t="s">
        <v>64</v>
      </c>
      <c r="AH7" s="232" t="s">
        <v>65</v>
      </c>
      <c r="AI7" s="232" t="s">
        <v>66</v>
      </c>
      <c r="AJ7" s="232" t="s">
        <v>67</v>
      </c>
      <c r="AK7" s="232" t="s">
        <v>68</v>
      </c>
      <c r="AL7" s="232" t="s">
        <v>69</v>
      </c>
      <c r="AM7" s="232" t="s">
        <v>70</v>
      </c>
      <c r="AN7" s="232" t="s">
        <v>71</v>
      </c>
      <c r="AO7" s="232" t="s">
        <v>72</v>
      </c>
      <c r="AP7" s="232" t="s">
        <v>73</v>
      </c>
    </row>
    <row r="8" spans="1:33" ht="12.75" hidden="1">
      <c r="A8" s="58"/>
      <c r="B8" s="59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56"/>
      <c r="AG8" s="165"/>
    </row>
    <row r="9" spans="1:38" ht="12.75" hidden="1">
      <c r="A9" s="58"/>
      <c r="B9" s="59">
        <v>1991</v>
      </c>
      <c r="C9" s="62">
        <v>200.4</v>
      </c>
      <c r="D9" s="62"/>
      <c r="E9" s="62"/>
      <c r="F9" s="62">
        <v>84</v>
      </c>
      <c r="G9" s="62">
        <v>922</v>
      </c>
      <c r="H9" s="62"/>
      <c r="I9" s="62">
        <v>123.32</v>
      </c>
      <c r="J9" s="62">
        <v>640.6</v>
      </c>
      <c r="K9" s="62">
        <v>927.9</v>
      </c>
      <c r="L9" s="62">
        <v>39</v>
      </c>
      <c r="M9" s="62">
        <v>648</v>
      </c>
      <c r="N9" s="62"/>
      <c r="O9" s="62"/>
      <c r="P9" s="62"/>
      <c r="Q9" s="62"/>
      <c r="R9" s="62"/>
      <c r="S9" s="62">
        <v>652</v>
      </c>
      <c r="T9" s="62">
        <v>98</v>
      </c>
      <c r="U9" s="62"/>
      <c r="V9" s="62">
        <v>98</v>
      </c>
      <c r="W9" s="62"/>
      <c r="X9" s="62"/>
      <c r="Y9" s="62"/>
      <c r="Z9" s="62">
        <v>67</v>
      </c>
      <c r="AA9" s="62">
        <v>108</v>
      </c>
      <c r="AB9" s="62">
        <v>646</v>
      </c>
      <c r="AC9" s="62">
        <f>SUM(C9:AB9)</f>
        <v>5254.22</v>
      </c>
      <c r="AD9" s="56"/>
      <c r="AE9" s="339">
        <v>1991</v>
      </c>
      <c r="AG9" s="165"/>
      <c r="AI9" s="231"/>
      <c r="AJ9" s="231"/>
      <c r="AK9" s="231"/>
      <c r="AL9" s="231"/>
    </row>
    <row r="10" spans="1:38" ht="12.75" hidden="1">
      <c r="A10" s="58"/>
      <c r="B10" s="59"/>
      <c r="C10" s="64">
        <v>196</v>
      </c>
      <c r="D10" s="64"/>
      <c r="E10" s="64"/>
      <c r="F10" s="64"/>
      <c r="G10" s="64"/>
      <c r="H10" s="64"/>
      <c r="I10" s="64">
        <v>130</v>
      </c>
      <c r="J10" s="64">
        <v>640</v>
      </c>
      <c r="K10" s="64"/>
      <c r="L10" s="64">
        <v>35.5</v>
      </c>
      <c r="M10" s="64">
        <v>685</v>
      </c>
      <c r="N10" s="64"/>
      <c r="O10" s="64"/>
      <c r="P10" s="64"/>
      <c r="Q10" s="64"/>
      <c r="R10" s="64"/>
      <c r="S10" s="64">
        <v>648</v>
      </c>
      <c r="T10" s="64">
        <v>103</v>
      </c>
      <c r="U10" s="64"/>
      <c r="V10" s="64">
        <v>106</v>
      </c>
      <c r="W10" s="64"/>
      <c r="X10" s="64"/>
      <c r="Y10" s="64"/>
      <c r="Z10" s="64"/>
      <c r="AA10" s="64">
        <v>112</v>
      </c>
      <c r="AB10" s="64">
        <v>662</v>
      </c>
      <c r="AC10" s="222">
        <f>SUMIF(G10:AB10,"",G9:AB9)+SUM(G10:AB10)</f>
        <v>5038.4</v>
      </c>
      <c r="AD10" s="56"/>
      <c r="AG10" s="165"/>
      <c r="AI10" s="231"/>
      <c r="AJ10" s="231"/>
      <c r="AK10" s="231"/>
      <c r="AL10" s="231"/>
    </row>
    <row r="11" spans="1:38" ht="12.75" hidden="1">
      <c r="A11" s="58"/>
      <c r="B11" s="59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2">
        <f>SUM(C11:AB11)</f>
        <v>0</v>
      </c>
      <c r="AD11" s="56"/>
      <c r="AG11" s="165"/>
      <c r="AH11" s="129"/>
      <c r="AI11" s="231"/>
      <c r="AJ11" s="231"/>
      <c r="AK11" s="231"/>
      <c r="AL11" s="231"/>
    </row>
    <row r="12" spans="1:38" ht="12.75" hidden="1">
      <c r="A12" s="58"/>
      <c r="B12" s="59">
        <f>1+B9</f>
        <v>1992</v>
      </c>
      <c r="C12" s="62">
        <v>201</v>
      </c>
      <c r="D12" s="62"/>
      <c r="E12" s="62"/>
      <c r="F12" s="62">
        <v>88.2</v>
      </c>
      <c r="G12" s="62">
        <v>881.649</v>
      </c>
      <c r="H12" s="62"/>
      <c r="I12" s="62">
        <v>124.31</v>
      </c>
      <c r="J12" s="62">
        <v>601.9</v>
      </c>
      <c r="K12" s="66">
        <v>932.2</v>
      </c>
      <c r="L12" s="62">
        <v>37</v>
      </c>
      <c r="M12" s="66">
        <v>665</v>
      </c>
      <c r="N12" s="66"/>
      <c r="O12" s="66"/>
      <c r="P12" s="66"/>
      <c r="Q12" s="66"/>
      <c r="R12" s="66"/>
      <c r="S12" s="62">
        <f>S9-S10+S13</f>
        <v>630</v>
      </c>
      <c r="T12" s="62">
        <v>97.588</v>
      </c>
      <c r="U12" s="62"/>
      <c r="V12" s="62">
        <f>V9-V10+V13</f>
        <v>103</v>
      </c>
      <c r="W12" s="62"/>
      <c r="X12" s="62"/>
      <c r="Y12" s="62"/>
      <c r="Z12" s="62">
        <v>68</v>
      </c>
      <c r="AA12" s="62">
        <v>110</v>
      </c>
      <c r="AB12" s="62">
        <v>639</v>
      </c>
      <c r="AC12" s="62">
        <f>SUM(C12:AB12)</f>
        <v>5178.847</v>
      </c>
      <c r="AD12" s="56"/>
      <c r="AE12" s="339">
        <v>1992</v>
      </c>
      <c r="AG12" s="165"/>
      <c r="AH12" s="129"/>
      <c r="AI12" s="231"/>
      <c r="AJ12" s="231"/>
      <c r="AK12" s="231"/>
      <c r="AL12" s="231"/>
    </row>
    <row r="13" spans="1:33" ht="12.75" hidden="1">
      <c r="A13" s="58"/>
      <c r="B13" s="59"/>
      <c r="C13" s="64"/>
      <c r="D13" s="64"/>
      <c r="E13" s="64"/>
      <c r="F13" s="64">
        <v>89.4</v>
      </c>
      <c r="G13" s="64">
        <v>882</v>
      </c>
      <c r="H13" s="64"/>
      <c r="I13" s="64">
        <v>132</v>
      </c>
      <c r="J13" s="64">
        <v>620</v>
      </c>
      <c r="K13" s="63"/>
      <c r="L13" s="64">
        <v>35.2</v>
      </c>
      <c r="M13" s="63">
        <v>680</v>
      </c>
      <c r="N13" s="63"/>
      <c r="O13" s="63"/>
      <c r="P13" s="63"/>
      <c r="Q13" s="63"/>
      <c r="R13" s="63"/>
      <c r="S13" s="64">
        <v>626</v>
      </c>
      <c r="T13" s="64">
        <v>102</v>
      </c>
      <c r="U13" s="64"/>
      <c r="V13" s="64">
        <v>111</v>
      </c>
      <c r="W13" s="64"/>
      <c r="X13" s="64"/>
      <c r="Y13" s="64"/>
      <c r="Z13" s="64"/>
      <c r="AA13" s="64">
        <v>114</v>
      </c>
      <c r="AB13" s="64">
        <v>654</v>
      </c>
      <c r="AC13" s="222">
        <f>SUMIF(C13:AB13,"",C12:AB12)+SUM(C13:AB13)</f>
        <v>5246.8</v>
      </c>
      <c r="AD13" s="56"/>
      <c r="AG13" s="165"/>
    </row>
    <row r="14" spans="1:38" ht="12.75" hidden="1">
      <c r="A14" s="58"/>
      <c r="B14" s="60" t="s">
        <v>15</v>
      </c>
      <c r="C14" s="65">
        <f aca="true" t="shared" si="0" ref="C14:AC14">(C12/C9-1)*100</f>
        <v>0.29940119760478723</v>
      </c>
      <c r="D14" s="65"/>
      <c r="E14" s="65"/>
      <c r="F14" s="65">
        <f t="shared" si="0"/>
        <v>5.000000000000004</v>
      </c>
      <c r="G14" s="65">
        <f t="shared" si="0"/>
        <v>-4.376464208242947</v>
      </c>
      <c r="H14" s="65"/>
      <c r="I14" s="65">
        <f t="shared" si="0"/>
        <v>0.802789490755762</v>
      </c>
      <c r="J14" s="65">
        <f t="shared" si="0"/>
        <v>-6.0412113643459335</v>
      </c>
      <c r="K14" s="67">
        <f t="shared" si="0"/>
        <v>0.46341200560406914</v>
      </c>
      <c r="L14" s="65">
        <f t="shared" si="0"/>
        <v>-5.128205128205132</v>
      </c>
      <c r="M14" s="67">
        <f t="shared" si="0"/>
        <v>2.6234567901234573</v>
      </c>
      <c r="N14" s="67"/>
      <c r="O14" s="67"/>
      <c r="P14" s="67"/>
      <c r="Q14" s="67"/>
      <c r="R14" s="67"/>
      <c r="S14" s="65">
        <f t="shared" si="0"/>
        <v>-3.3742331288343586</v>
      </c>
      <c r="T14" s="65">
        <f t="shared" si="0"/>
        <v>-0.4204081632653178</v>
      </c>
      <c r="U14" s="65"/>
      <c r="V14" s="65">
        <f t="shared" si="0"/>
        <v>5.102040816326525</v>
      </c>
      <c r="W14" s="65"/>
      <c r="X14" s="65"/>
      <c r="Y14" s="65"/>
      <c r="Z14" s="65">
        <f t="shared" si="0"/>
        <v>1.4925373134328401</v>
      </c>
      <c r="AA14" s="65">
        <f t="shared" si="0"/>
        <v>1.85185185185186</v>
      </c>
      <c r="AB14" s="65">
        <f t="shared" si="0"/>
        <v>-1.0835913312693513</v>
      </c>
      <c r="AC14" s="369">
        <f t="shared" si="0"/>
        <v>-1.4345231071405506</v>
      </c>
      <c r="AD14" s="56"/>
      <c r="AG14" s="165"/>
      <c r="AH14" s="129"/>
      <c r="AI14" s="231"/>
      <c r="AK14" s="231"/>
      <c r="AL14" s="231"/>
    </row>
    <row r="15" spans="1:38" ht="12.75" hidden="1">
      <c r="A15" s="58"/>
      <c r="B15" s="59"/>
      <c r="C15" s="61"/>
      <c r="D15" s="61"/>
      <c r="E15" s="61"/>
      <c r="F15" s="61"/>
      <c r="G15" s="61"/>
      <c r="H15" s="61"/>
      <c r="I15" s="61"/>
      <c r="J15" s="61"/>
      <c r="K15" s="68"/>
      <c r="L15" s="61"/>
      <c r="M15" s="68"/>
      <c r="N15" s="68"/>
      <c r="O15" s="68"/>
      <c r="P15" s="68"/>
      <c r="Q15" s="68"/>
      <c r="R15" s="68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56"/>
      <c r="AG15" s="165"/>
      <c r="AH15" s="129"/>
      <c r="AI15" s="231"/>
      <c r="AK15" s="129"/>
      <c r="AL15" s="129"/>
    </row>
    <row r="16" spans="1:38" ht="12.75" hidden="1">
      <c r="A16" s="58"/>
      <c r="B16" s="59">
        <f>1+B12</f>
        <v>1993</v>
      </c>
      <c r="C16" s="62">
        <v>210</v>
      </c>
      <c r="D16" s="62"/>
      <c r="E16" s="62"/>
      <c r="F16" s="62">
        <v>87.1</v>
      </c>
      <c r="G16" s="62">
        <v>826.29</v>
      </c>
      <c r="H16" s="62"/>
      <c r="I16" s="70">
        <v>122.464</v>
      </c>
      <c r="J16" s="62">
        <v>602.3</v>
      </c>
      <c r="K16" s="69">
        <v>938</v>
      </c>
      <c r="L16" s="62">
        <v>37</v>
      </c>
      <c r="M16" s="66">
        <v>642</v>
      </c>
      <c r="N16" s="66"/>
      <c r="O16" s="66"/>
      <c r="P16" s="66"/>
      <c r="Q16" s="66"/>
      <c r="R16" s="66"/>
      <c r="S16" s="62">
        <v>618</v>
      </c>
      <c r="T16" s="62">
        <v>98.782</v>
      </c>
      <c r="U16" s="62"/>
      <c r="V16" s="62">
        <v>103</v>
      </c>
      <c r="W16" s="62"/>
      <c r="X16" s="62"/>
      <c r="Y16" s="62"/>
      <c r="Z16" s="62">
        <v>70</v>
      </c>
      <c r="AA16" s="62">
        <v>108</v>
      </c>
      <c r="AB16" s="62">
        <v>624</v>
      </c>
      <c r="AC16" s="62">
        <f>SUM(C16:AB16)</f>
        <v>5086.936</v>
      </c>
      <c r="AD16" s="56"/>
      <c r="AE16" s="339">
        <f>1+AE12</f>
        <v>1993</v>
      </c>
      <c r="AG16" s="165"/>
      <c r="AH16" s="129"/>
      <c r="AI16" s="129"/>
      <c r="AJ16" s="129"/>
      <c r="AK16" s="129"/>
      <c r="AL16" s="129"/>
    </row>
    <row r="17" spans="1:38" ht="12.75" hidden="1">
      <c r="A17" s="58"/>
      <c r="B17" s="59"/>
      <c r="C17" s="64"/>
      <c r="D17" s="64"/>
      <c r="E17" s="64"/>
      <c r="F17" s="64"/>
      <c r="G17" s="64"/>
      <c r="H17" s="64"/>
      <c r="I17" s="64">
        <v>127</v>
      </c>
      <c r="J17" s="64">
        <v>630</v>
      </c>
      <c r="K17" s="63"/>
      <c r="L17" s="64">
        <v>34.7</v>
      </c>
      <c r="M17" s="63">
        <v>754</v>
      </c>
      <c r="N17" s="63"/>
      <c r="O17" s="63"/>
      <c r="P17" s="63"/>
      <c r="Q17" s="63"/>
      <c r="R17" s="63"/>
      <c r="S17" s="64">
        <v>614</v>
      </c>
      <c r="T17" s="64">
        <v>102</v>
      </c>
      <c r="U17" s="64"/>
      <c r="V17" s="64">
        <v>110</v>
      </c>
      <c r="W17" s="64"/>
      <c r="X17" s="64"/>
      <c r="Y17" s="64"/>
      <c r="Z17" s="64"/>
      <c r="AA17" s="64">
        <v>112</v>
      </c>
      <c r="AB17" s="64">
        <v>651</v>
      </c>
      <c r="AC17" s="222">
        <f>SUMIF(C17:AB17,"",C16:AB16)+SUM(C17:AB17)</f>
        <v>5266.09</v>
      </c>
      <c r="AD17" s="56"/>
      <c r="AG17" s="165"/>
      <c r="AH17" s="129"/>
      <c r="AI17" s="129"/>
      <c r="AJ17" s="129"/>
      <c r="AK17" s="129"/>
      <c r="AL17" s="129"/>
    </row>
    <row r="18" spans="1:38" ht="12.75" hidden="1">
      <c r="A18" s="58"/>
      <c r="B18" s="60" t="s">
        <v>15</v>
      </c>
      <c r="C18" s="65">
        <f aca="true" t="shared" si="1" ref="C18:AC18">(C16/C12-1)*100</f>
        <v>4.477611940298498</v>
      </c>
      <c r="D18" s="65"/>
      <c r="E18" s="65"/>
      <c r="F18" s="65">
        <f t="shared" si="1"/>
        <v>-1.2471655328798237</v>
      </c>
      <c r="G18" s="65">
        <f t="shared" si="1"/>
        <v>-6.279029409663028</v>
      </c>
      <c r="H18" s="65"/>
      <c r="I18" s="65">
        <f t="shared" si="1"/>
        <v>-1.4849971844582144</v>
      </c>
      <c r="J18" s="65">
        <f t="shared" si="1"/>
        <v>0.06645622196377321</v>
      </c>
      <c r="K18" s="65">
        <f t="shared" si="1"/>
        <v>0.6221840806693857</v>
      </c>
      <c r="L18" s="65">
        <f t="shared" si="1"/>
        <v>0</v>
      </c>
      <c r="M18" s="65">
        <f t="shared" si="1"/>
        <v>-3.45864661654135</v>
      </c>
      <c r="N18" s="65"/>
      <c r="O18" s="65"/>
      <c r="P18" s="65"/>
      <c r="Q18" s="65"/>
      <c r="R18" s="65"/>
      <c r="S18" s="65">
        <f t="shared" si="1"/>
        <v>-1.904761904761909</v>
      </c>
      <c r="T18" s="65">
        <f t="shared" si="1"/>
        <v>1.2235110874287747</v>
      </c>
      <c r="U18" s="65"/>
      <c r="V18" s="65">
        <f t="shared" si="1"/>
        <v>0</v>
      </c>
      <c r="W18" s="65"/>
      <c r="X18" s="65"/>
      <c r="Y18" s="65"/>
      <c r="Z18" s="65">
        <f t="shared" si="1"/>
        <v>2.941176470588225</v>
      </c>
      <c r="AA18" s="65">
        <f t="shared" si="1"/>
        <v>-1.8181818181818188</v>
      </c>
      <c r="AB18" s="65">
        <f t="shared" si="1"/>
        <v>-2.3474178403755874</v>
      </c>
      <c r="AC18" s="369">
        <f t="shared" si="1"/>
        <v>-1.774738662872255</v>
      </c>
      <c r="AD18" s="56"/>
      <c r="AG18" s="165"/>
      <c r="AH18" s="129"/>
      <c r="AI18" s="129"/>
      <c r="AJ18" s="129"/>
      <c r="AK18" s="129"/>
      <c r="AL18" s="129"/>
    </row>
    <row r="19" spans="1:38" ht="12.75">
      <c r="A19" s="58"/>
      <c r="B19" s="59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56"/>
      <c r="AG19" s="165"/>
      <c r="AH19" s="129"/>
      <c r="AI19" s="129"/>
      <c r="AJ19" s="129"/>
      <c r="AK19" s="129"/>
      <c r="AL19" s="129"/>
    </row>
    <row r="20" spans="1:38" ht="12.75">
      <c r="A20" s="58"/>
      <c r="B20" s="59">
        <f>1+B16</f>
        <v>1994</v>
      </c>
      <c r="C20" s="70">
        <v>244</v>
      </c>
      <c r="D20" s="70"/>
      <c r="E20" s="70"/>
      <c r="F20" s="70">
        <v>90.1</v>
      </c>
      <c r="G20" s="70">
        <v>843.314</v>
      </c>
      <c r="H20" s="70"/>
      <c r="I20" s="71">
        <v>120.574</v>
      </c>
      <c r="J20" s="70">
        <v>608.5</v>
      </c>
      <c r="K20" s="71">
        <v>1006.907</v>
      </c>
      <c r="L20" s="70">
        <v>34</v>
      </c>
      <c r="M20" s="70">
        <v>630</v>
      </c>
      <c r="N20" s="70"/>
      <c r="O20" s="70"/>
      <c r="P20" s="70"/>
      <c r="Q20" s="70"/>
      <c r="R20" s="70"/>
      <c r="S20" s="70">
        <v>623</v>
      </c>
      <c r="T20" s="70">
        <v>101.498</v>
      </c>
      <c r="U20" s="70"/>
      <c r="V20" s="70">
        <v>110</v>
      </c>
      <c r="W20" s="70"/>
      <c r="X20" s="70"/>
      <c r="Y20" s="70"/>
      <c r="Z20" s="70">
        <v>71.7</v>
      </c>
      <c r="AA20" s="70">
        <v>108.5</v>
      </c>
      <c r="AB20" s="70">
        <v>628</v>
      </c>
      <c r="AC20" s="62">
        <f>SUM(C20:AB20)</f>
        <v>5220.093</v>
      </c>
      <c r="AD20" s="56"/>
      <c r="AE20" s="339">
        <f>1+AE16</f>
        <v>1994</v>
      </c>
      <c r="AG20" s="165"/>
      <c r="AH20" s="129"/>
      <c r="AI20" s="129"/>
      <c r="AJ20" s="129"/>
      <c r="AK20" s="129"/>
      <c r="AL20" s="129"/>
    </row>
    <row r="21" spans="1:38" ht="12.75">
      <c r="A21" s="58"/>
      <c r="B21" s="59"/>
      <c r="C21" s="64"/>
      <c r="D21" s="64"/>
      <c r="E21" s="64"/>
      <c r="F21" s="64"/>
      <c r="G21" s="64"/>
      <c r="H21" s="64"/>
      <c r="I21" s="64">
        <v>119</v>
      </c>
      <c r="J21" s="64">
        <v>720</v>
      </c>
      <c r="K21" s="64"/>
      <c r="L21" s="64">
        <v>35.1</v>
      </c>
      <c r="M21" s="64">
        <v>765</v>
      </c>
      <c r="N21" s="64"/>
      <c r="O21" s="64"/>
      <c r="P21" s="64"/>
      <c r="Q21" s="64"/>
      <c r="R21" s="64"/>
      <c r="S21" s="64">
        <v>624</v>
      </c>
      <c r="T21" s="64">
        <v>104</v>
      </c>
      <c r="U21" s="64"/>
      <c r="V21" s="64">
        <v>121</v>
      </c>
      <c r="W21" s="64"/>
      <c r="X21" s="64"/>
      <c r="Y21" s="64"/>
      <c r="Z21" s="64"/>
      <c r="AA21" s="64">
        <v>111</v>
      </c>
      <c r="AB21" s="64">
        <v>665</v>
      </c>
      <c r="AC21" s="222">
        <f>SUMIF(C21:AB21,"",C20:AB20)+SUM(C21:AB21)</f>
        <v>5520.120999999999</v>
      </c>
      <c r="AD21" s="56"/>
      <c r="AG21" s="165"/>
      <c r="AH21" s="129"/>
      <c r="AI21" s="129"/>
      <c r="AJ21" s="129"/>
      <c r="AK21" s="129"/>
      <c r="AL21" s="129"/>
    </row>
    <row r="22" spans="1:38" ht="12.75">
      <c r="A22" s="58"/>
      <c r="B22" s="60" t="s">
        <v>15</v>
      </c>
      <c r="C22" s="65">
        <f aca="true" t="shared" si="2" ref="C22:AC22">(C20/C16-1)*100</f>
        <v>16.1904761904762</v>
      </c>
      <c r="D22" s="65"/>
      <c r="E22" s="65"/>
      <c r="F22" s="65">
        <f t="shared" si="2"/>
        <v>3.4443168771526977</v>
      </c>
      <c r="G22" s="65">
        <f t="shared" si="2"/>
        <v>2.060293601520047</v>
      </c>
      <c r="H22" s="65"/>
      <c r="I22" s="65">
        <f t="shared" si="2"/>
        <v>-1.5433106872223656</v>
      </c>
      <c r="J22" s="65">
        <f t="shared" si="2"/>
        <v>1.0293873484974236</v>
      </c>
      <c r="K22" s="65">
        <f t="shared" si="2"/>
        <v>7.346162046908322</v>
      </c>
      <c r="L22" s="65">
        <f t="shared" si="2"/>
        <v>-8.108108108108103</v>
      </c>
      <c r="M22" s="65">
        <f t="shared" si="2"/>
        <v>-1.869158878504673</v>
      </c>
      <c r="N22" s="65"/>
      <c r="O22" s="65"/>
      <c r="P22" s="65"/>
      <c r="Q22" s="65"/>
      <c r="R22" s="65"/>
      <c r="S22" s="65">
        <f t="shared" si="2"/>
        <v>0.8090614886731462</v>
      </c>
      <c r="T22" s="65">
        <f t="shared" si="2"/>
        <v>2.7494887732582907</v>
      </c>
      <c r="U22" s="65"/>
      <c r="V22" s="65">
        <f t="shared" si="2"/>
        <v>6.796116504854366</v>
      </c>
      <c r="W22" s="65"/>
      <c r="X22" s="65"/>
      <c r="Y22" s="65"/>
      <c r="Z22" s="65">
        <f t="shared" si="2"/>
        <v>2.4285714285714244</v>
      </c>
      <c r="AA22" s="65">
        <f t="shared" si="2"/>
        <v>0.4629629629629539</v>
      </c>
      <c r="AB22" s="65">
        <f t="shared" si="2"/>
        <v>0.6410256410256387</v>
      </c>
      <c r="AC22" s="369">
        <f t="shared" si="2"/>
        <v>2.617626799314965</v>
      </c>
      <c r="AD22" s="56"/>
      <c r="AG22" s="165"/>
      <c r="AH22" s="129"/>
      <c r="AI22" s="129"/>
      <c r="AJ22" s="129"/>
      <c r="AK22" s="129"/>
      <c r="AL22" s="129"/>
    </row>
    <row r="23" spans="1:38" ht="12.75">
      <c r="A23" s="58"/>
      <c r="B23" s="59"/>
      <c r="C23" s="61"/>
      <c r="D23" s="61"/>
      <c r="E23" s="61"/>
      <c r="F23" s="61"/>
      <c r="G23" s="61"/>
      <c r="H23" s="61"/>
      <c r="I23" s="61"/>
      <c r="J23" s="61"/>
      <c r="K23" s="72"/>
      <c r="L23" s="61"/>
      <c r="M23" s="72"/>
      <c r="N23" s="72"/>
      <c r="O23" s="72"/>
      <c r="P23" s="72"/>
      <c r="Q23" s="72"/>
      <c r="R23" s="72"/>
      <c r="S23" s="72"/>
      <c r="T23" s="73"/>
      <c r="U23" s="73"/>
      <c r="V23" s="61"/>
      <c r="W23" s="61"/>
      <c r="X23" s="61"/>
      <c r="Y23" s="61"/>
      <c r="Z23" s="61"/>
      <c r="AA23" s="73"/>
      <c r="AB23" s="61"/>
      <c r="AC23" s="62"/>
      <c r="AD23" s="56"/>
      <c r="AG23" s="165"/>
      <c r="AH23" s="129"/>
      <c r="AI23" s="129"/>
      <c r="AJ23" s="129"/>
      <c r="AK23" s="129"/>
      <c r="AL23" s="129"/>
    </row>
    <row r="24" spans="1:38" ht="12.75">
      <c r="A24" s="58"/>
      <c r="B24" s="59">
        <f>1+B20</f>
        <v>1995</v>
      </c>
      <c r="C24" s="71">
        <v>245</v>
      </c>
      <c r="D24" s="71"/>
      <c r="E24" s="71"/>
      <c r="F24" s="71">
        <v>94.8</v>
      </c>
      <c r="G24" s="71">
        <v>835.935</v>
      </c>
      <c r="H24" s="71"/>
      <c r="I24" s="71">
        <v>119.532</v>
      </c>
      <c r="J24" s="71">
        <v>632.1</v>
      </c>
      <c r="K24" s="178">
        <v>1024.6</v>
      </c>
      <c r="L24" s="71">
        <v>36</v>
      </c>
      <c r="M24" s="71">
        <v>650</v>
      </c>
      <c r="N24" s="71"/>
      <c r="O24" s="71"/>
      <c r="P24" s="71"/>
      <c r="Q24" s="71"/>
      <c r="R24" s="71"/>
      <c r="S24" s="71">
        <v>602</v>
      </c>
      <c r="T24" s="71">
        <v>103</v>
      </c>
      <c r="U24" s="71"/>
      <c r="V24" s="71">
        <v>103</v>
      </c>
      <c r="W24" s="71"/>
      <c r="X24" s="71"/>
      <c r="Y24" s="71"/>
      <c r="Z24" s="71">
        <v>74.7</v>
      </c>
      <c r="AA24" s="71">
        <v>111.621</v>
      </c>
      <c r="AB24" s="71">
        <v>630</v>
      </c>
      <c r="AC24" s="62">
        <f>SUM(C24:AB24)</f>
        <v>5262.288</v>
      </c>
      <c r="AD24" s="56"/>
      <c r="AE24" s="339">
        <f>1+AE20</f>
        <v>1995</v>
      </c>
      <c r="AG24" s="170">
        <f>+AB13+AA13+Z13+V13+T13+S13+M13+L13+K13+J13+I13+G13+F13+C13</f>
        <v>4045.6</v>
      </c>
      <c r="AH24" s="129"/>
      <c r="AI24" s="129"/>
      <c r="AJ24" s="129"/>
      <c r="AK24" s="129"/>
      <c r="AL24" s="129"/>
    </row>
    <row r="25" spans="1:38" ht="12.75">
      <c r="A25" s="58"/>
      <c r="B25" s="59"/>
      <c r="C25" s="64">
        <v>258</v>
      </c>
      <c r="D25" s="64"/>
      <c r="E25" s="64"/>
      <c r="F25" s="64"/>
      <c r="G25" s="64"/>
      <c r="H25" s="64"/>
      <c r="I25" s="64">
        <v>120</v>
      </c>
      <c r="J25" s="64">
        <v>760</v>
      </c>
      <c r="K25" s="74"/>
      <c r="L25" s="64"/>
      <c r="M25" s="64">
        <v>800</v>
      </c>
      <c r="N25" s="64"/>
      <c r="O25" s="64"/>
      <c r="P25" s="64"/>
      <c r="Q25" s="64"/>
      <c r="R25" s="64"/>
      <c r="S25" s="64">
        <v>604</v>
      </c>
      <c r="T25" s="64"/>
      <c r="U25" s="64"/>
      <c r="V25" s="64">
        <v>117</v>
      </c>
      <c r="W25" s="64"/>
      <c r="X25" s="64"/>
      <c r="Y25" s="64"/>
      <c r="Z25" s="64"/>
      <c r="AA25" s="64">
        <v>113</v>
      </c>
      <c r="AB25" s="64">
        <v>652</v>
      </c>
      <c r="AC25" s="222">
        <f>SUMIF(C25:AB25,"",C24:AB24)+SUM(C25:AB25)</f>
        <v>5593.035</v>
      </c>
      <c r="AD25" s="56"/>
      <c r="AG25" s="165"/>
      <c r="AH25" s="129"/>
      <c r="AI25" s="129"/>
      <c r="AJ25" s="129"/>
      <c r="AK25" s="129"/>
      <c r="AL25" s="129"/>
    </row>
    <row r="26" spans="1:38" ht="12.75">
      <c r="A26" s="58"/>
      <c r="B26" s="60" t="s">
        <v>15</v>
      </c>
      <c r="C26" s="65">
        <f aca="true" t="shared" si="3" ref="C26:AC26">(C24/C20-1)*100</f>
        <v>0.4098360655737654</v>
      </c>
      <c r="D26" s="65"/>
      <c r="E26" s="65"/>
      <c r="F26" s="65">
        <f t="shared" si="3"/>
        <v>5.2164261931187506</v>
      </c>
      <c r="G26" s="65">
        <f t="shared" si="3"/>
        <v>-0.8750002964494907</v>
      </c>
      <c r="H26" s="65"/>
      <c r="I26" s="65">
        <f t="shared" si="3"/>
        <v>-0.8641995786819678</v>
      </c>
      <c r="J26" s="65">
        <f t="shared" si="3"/>
        <v>3.8783894823336107</v>
      </c>
      <c r="K26" s="65">
        <f t="shared" si="3"/>
        <v>1.7571632732715114</v>
      </c>
      <c r="L26" s="65">
        <f t="shared" si="3"/>
        <v>5.882352941176472</v>
      </c>
      <c r="M26" s="65">
        <f t="shared" si="3"/>
        <v>3.1746031746031855</v>
      </c>
      <c r="N26" s="65"/>
      <c r="O26" s="65"/>
      <c r="P26" s="65"/>
      <c r="Q26" s="65"/>
      <c r="R26" s="65"/>
      <c r="S26" s="65">
        <f t="shared" si="3"/>
        <v>-3.3707865168539297</v>
      </c>
      <c r="T26" s="65">
        <f t="shared" si="3"/>
        <v>1.4798321149185112</v>
      </c>
      <c r="U26" s="65"/>
      <c r="V26" s="65">
        <f t="shared" si="3"/>
        <v>-6.36363636363636</v>
      </c>
      <c r="W26" s="65"/>
      <c r="X26" s="65"/>
      <c r="Y26" s="65"/>
      <c r="Z26" s="65">
        <f t="shared" si="3"/>
        <v>4.184100418410042</v>
      </c>
      <c r="AA26" s="65">
        <f t="shared" si="3"/>
        <v>2.87649769585252</v>
      </c>
      <c r="AB26" s="65">
        <f t="shared" si="3"/>
        <v>0.31847133757962887</v>
      </c>
      <c r="AC26" s="369">
        <f t="shared" si="3"/>
        <v>0.8083189322489082</v>
      </c>
      <c r="AD26" s="56"/>
      <c r="AE26" s="340"/>
      <c r="AF26" s="340"/>
      <c r="AG26" s="165"/>
      <c r="AH26" s="129"/>
      <c r="AI26" s="129"/>
      <c r="AJ26" s="129"/>
      <c r="AK26" s="129"/>
      <c r="AL26" s="129"/>
    </row>
    <row r="27" spans="1:38" ht="12.75">
      <c r="A27" s="58"/>
      <c r="B27" s="59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56"/>
      <c r="AG27" s="165"/>
      <c r="AH27" s="129"/>
      <c r="AI27" s="129"/>
      <c r="AJ27" s="129"/>
      <c r="AK27" s="129"/>
      <c r="AL27" s="129"/>
    </row>
    <row r="28" spans="1:38" ht="12.75">
      <c r="A28" s="58"/>
      <c r="B28" s="59">
        <f>1+B24</f>
        <v>1996</v>
      </c>
      <c r="C28" s="71">
        <v>241</v>
      </c>
      <c r="D28" s="71"/>
      <c r="E28" s="71"/>
      <c r="F28" s="71">
        <v>88</v>
      </c>
      <c r="G28" s="71">
        <v>842.366</v>
      </c>
      <c r="H28" s="71"/>
      <c r="I28" s="178">
        <v>119.494</v>
      </c>
      <c r="J28" s="178">
        <v>578</v>
      </c>
      <c r="K28" s="178">
        <v>1022.2</v>
      </c>
      <c r="L28" s="71">
        <v>31</v>
      </c>
      <c r="M28" s="178">
        <v>626</v>
      </c>
      <c r="N28" s="178"/>
      <c r="O28" s="178"/>
      <c r="P28" s="178"/>
      <c r="Q28" s="178"/>
      <c r="R28" s="178"/>
      <c r="S28" s="71">
        <v>597</v>
      </c>
      <c r="T28" s="71">
        <v>98</v>
      </c>
      <c r="U28" s="71"/>
      <c r="V28" s="178">
        <v>101</v>
      </c>
      <c r="W28" s="178"/>
      <c r="X28" s="178"/>
      <c r="Y28" s="178"/>
      <c r="Z28" s="71">
        <v>70.8</v>
      </c>
      <c r="AA28" s="71">
        <v>116.395</v>
      </c>
      <c r="AB28" s="71">
        <v>658</v>
      </c>
      <c r="AC28" s="62">
        <f>SUM(C28:AB28)</f>
        <v>5189.255</v>
      </c>
      <c r="AD28" s="56"/>
      <c r="AE28" s="339">
        <f>1+AE24</f>
        <v>1996</v>
      </c>
      <c r="AG28" s="165"/>
      <c r="AH28" s="129"/>
      <c r="AI28" s="129"/>
      <c r="AJ28" s="129"/>
      <c r="AK28" s="129"/>
      <c r="AL28" s="129"/>
    </row>
    <row r="29" spans="1:38" ht="12.75">
      <c r="A29" s="58"/>
      <c r="B29" s="59"/>
      <c r="C29" s="64">
        <v>264</v>
      </c>
      <c r="D29" s="64"/>
      <c r="E29" s="64"/>
      <c r="F29" s="64"/>
      <c r="G29" s="64">
        <v>842</v>
      </c>
      <c r="H29" s="64"/>
      <c r="I29" s="64"/>
      <c r="J29" s="64">
        <v>750</v>
      </c>
      <c r="K29" s="64">
        <v>1020</v>
      </c>
      <c r="L29" s="64">
        <v>36</v>
      </c>
      <c r="M29" s="64">
        <v>800</v>
      </c>
      <c r="N29" s="64"/>
      <c r="O29" s="64"/>
      <c r="P29" s="64"/>
      <c r="Q29" s="64"/>
      <c r="R29" s="64"/>
      <c r="S29" s="64">
        <v>596</v>
      </c>
      <c r="T29" s="64"/>
      <c r="U29" s="64"/>
      <c r="V29" s="64">
        <v>121</v>
      </c>
      <c r="W29" s="64"/>
      <c r="X29" s="64"/>
      <c r="Y29" s="64"/>
      <c r="Z29" s="64"/>
      <c r="AA29" s="64">
        <v>115</v>
      </c>
      <c r="AB29" s="64">
        <v>655</v>
      </c>
      <c r="AC29" s="222">
        <f>SUMIF(C29:AB29,"",C28:AB28)+SUM(C29:AB29)</f>
        <v>5575.294</v>
      </c>
      <c r="AD29" s="56"/>
      <c r="AG29" s="165"/>
      <c r="AH29" s="129"/>
      <c r="AI29" s="129"/>
      <c r="AJ29" s="129"/>
      <c r="AK29" s="129"/>
      <c r="AL29" s="129"/>
    </row>
    <row r="30" spans="1:38" ht="12.75">
      <c r="A30" s="58"/>
      <c r="B30" s="60" t="s">
        <v>15</v>
      </c>
      <c r="C30" s="65">
        <f aca="true" t="shared" si="4" ref="C30:AC30">(C28/C24-1)*100</f>
        <v>-1.6326530612244872</v>
      </c>
      <c r="D30" s="65"/>
      <c r="E30" s="65"/>
      <c r="F30" s="65">
        <f t="shared" si="4"/>
        <v>-7.1729957805907185</v>
      </c>
      <c r="G30" s="65">
        <f t="shared" si="4"/>
        <v>0.7693181886151423</v>
      </c>
      <c r="H30" s="65"/>
      <c r="I30" s="65">
        <f t="shared" si="4"/>
        <v>-0.03179065020245675</v>
      </c>
      <c r="J30" s="65">
        <f t="shared" si="4"/>
        <v>-8.55877234614777</v>
      </c>
      <c r="K30" s="65">
        <f t="shared" si="4"/>
        <v>-0.23423775131757862</v>
      </c>
      <c r="L30" s="65">
        <f t="shared" si="4"/>
        <v>-13.888888888888884</v>
      </c>
      <c r="M30" s="65">
        <f t="shared" si="4"/>
        <v>-3.6923076923076947</v>
      </c>
      <c r="N30" s="65"/>
      <c r="O30" s="65"/>
      <c r="P30" s="65"/>
      <c r="Q30" s="65"/>
      <c r="R30" s="65"/>
      <c r="S30" s="65">
        <f t="shared" si="4"/>
        <v>-0.830564784053156</v>
      </c>
      <c r="T30" s="65">
        <f t="shared" si="4"/>
        <v>-4.854368932038833</v>
      </c>
      <c r="U30" s="65"/>
      <c r="V30" s="65">
        <f t="shared" si="4"/>
        <v>-1.9417475728155331</v>
      </c>
      <c r="W30" s="65"/>
      <c r="X30" s="65"/>
      <c r="Y30" s="65"/>
      <c r="Z30" s="65">
        <f t="shared" si="4"/>
        <v>-5.220883534136556</v>
      </c>
      <c r="AA30" s="65">
        <f t="shared" si="4"/>
        <v>4.276972971035908</v>
      </c>
      <c r="AB30" s="65">
        <f t="shared" si="4"/>
        <v>4.444444444444451</v>
      </c>
      <c r="AC30" s="369">
        <f t="shared" si="4"/>
        <v>-1.3878563849032854</v>
      </c>
      <c r="AD30" s="56"/>
      <c r="AE30" s="340"/>
      <c r="AF30" s="340"/>
      <c r="AG30" s="165"/>
      <c r="AH30" s="129"/>
      <c r="AI30" s="129"/>
      <c r="AJ30" s="129"/>
      <c r="AK30" s="129"/>
      <c r="AL30" s="129"/>
    </row>
    <row r="31" spans="1:38" ht="12.75">
      <c r="A31" s="58"/>
      <c r="B31" s="60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56"/>
      <c r="AG31" s="165"/>
      <c r="AH31" s="129"/>
      <c r="AI31" s="129"/>
      <c r="AJ31" s="129"/>
      <c r="AK31" s="129"/>
      <c r="AL31" s="129"/>
    </row>
    <row r="32" spans="1:38" ht="12.75">
      <c r="A32" s="58"/>
      <c r="B32" s="59">
        <f>1+B28</f>
        <v>1997</v>
      </c>
      <c r="C32" s="178">
        <v>252</v>
      </c>
      <c r="D32" s="178"/>
      <c r="E32" s="178"/>
      <c r="F32" s="178">
        <v>85</v>
      </c>
      <c r="G32" s="178">
        <v>849.911</v>
      </c>
      <c r="H32" s="178"/>
      <c r="I32" s="178">
        <v>117.708</v>
      </c>
      <c r="J32" s="178">
        <v>640.7</v>
      </c>
      <c r="K32" s="178">
        <v>1003.5</v>
      </c>
      <c r="L32" s="178">
        <v>31</v>
      </c>
      <c r="M32" s="178">
        <v>621</v>
      </c>
      <c r="N32" s="178"/>
      <c r="O32" s="178"/>
      <c r="P32" s="178"/>
      <c r="Q32" s="178"/>
      <c r="R32" s="178"/>
      <c r="S32" s="178">
        <v>609</v>
      </c>
      <c r="T32" s="178">
        <v>100.1</v>
      </c>
      <c r="U32" s="178"/>
      <c r="V32" s="178">
        <v>102</v>
      </c>
      <c r="W32" s="178"/>
      <c r="X32" s="178"/>
      <c r="Y32" s="178"/>
      <c r="Z32" s="178">
        <v>66.7</v>
      </c>
      <c r="AA32" s="178">
        <v>113.827</v>
      </c>
      <c r="AB32" s="178">
        <v>675</v>
      </c>
      <c r="AC32" s="62">
        <f>SUM(C32:AB32)</f>
        <v>5267.446000000001</v>
      </c>
      <c r="AD32" s="56"/>
      <c r="AE32" s="339">
        <f>1+AE28</f>
        <v>1997</v>
      </c>
      <c r="AG32" s="165"/>
      <c r="AH32" s="129"/>
      <c r="AI32" s="129"/>
      <c r="AJ32" s="129"/>
      <c r="AK32" s="129"/>
      <c r="AL32" s="129"/>
    </row>
    <row r="33" spans="1:38" ht="12.75">
      <c r="A33" s="58"/>
      <c r="B33" s="59"/>
      <c r="C33" s="64">
        <v>256</v>
      </c>
      <c r="D33" s="64"/>
      <c r="E33" s="64"/>
      <c r="F33" s="64">
        <v>84</v>
      </c>
      <c r="G33" s="64">
        <v>850</v>
      </c>
      <c r="H33" s="64"/>
      <c r="I33" s="201">
        <v>120.5</v>
      </c>
      <c r="J33" s="64">
        <v>767</v>
      </c>
      <c r="K33" s="64">
        <v>1001</v>
      </c>
      <c r="L33" s="64">
        <v>41</v>
      </c>
      <c r="M33" s="64">
        <v>825</v>
      </c>
      <c r="N33" s="64"/>
      <c r="O33" s="64"/>
      <c r="P33" s="64"/>
      <c r="Q33" s="64"/>
      <c r="R33" s="64"/>
      <c r="S33" s="64"/>
      <c r="T33" s="64"/>
      <c r="U33" s="64"/>
      <c r="V33" s="64">
        <v>120</v>
      </c>
      <c r="W33" s="64"/>
      <c r="X33" s="64"/>
      <c r="Y33" s="64"/>
      <c r="Z33" s="64">
        <v>68</v>
      </c>
      <c r="AA33" s="64">
        <v>113</v>
      </c>
      <c r="AB33" s="64">
        <v>676</v>
      </c>
      <c r="AC33" s="222">
        <f>SUMIF(C33:AB33,"",C32:AB32)+SUM(C33:AB33)</f>
        <v>5630.6</v>
      </c>
      <c r="AD33" s="56"/>
      <c r="AG33" s="165"/>
      <c r="AH33" s="129"/>
      <c r="AI33" s="129"/>
      <c r="AJ33" s="129"/>
      <c r="AK33" s="129"/>
      <c r="AL33" s="129"/>
    </row>
    <row r="34" spans="1:38" ht="12.75">
      <c r="A34" s="58"/>
      <c r="B34" s="60" t="s">
        <v>15</v>
      </c>
      <c r="C34" s="65">
        <f aca="true" t="shared" si="5" ref="C34:AC34">(C32/C28-1)*100</f>
        <v>4.564315352697101</v>
      </c>
      <c r="D34" s="65"/>
      <c r="E34" s="65"/>
      <c r="F34" s="65">
        <f t="shared" si="5"/>
        <v>-3.409090909090906</v>
      </c>
      <c r="G34" s="65">
        <f t="shared" si="5"/>
        <v>0.8956914215435985</v>
      </c>
      <c r="H34" s="65"/>
      <c r="I34" s="65">
        <f t="shared" si="5"/>
        <v>-1.4946357139270616</v>
      </c>
      <c r="J34" s="65">
        <f t="shared" si="5"/>
        <v>10.84775086505192</v>
      </c>
      <c r="K34" s="65">
        <f t="shared" si="5"/>
        <v>-1.8293875953825145</v>
      </c>
      <c r="L34" s="65">
        <f t="shared" si="5"/>
        <v>0</v>
      </c>
      <c r="M34" s="65">
        <f t="shared" si="5"/>
        <v>-0.7987220447284393</v>
      </c>
      <c r="N34" s="65"/>
      <c r="O34" s="65"/>
      <c r="P34" s="65"/>
      <c r="Q34" s="65"/>
      <c r="R34" s="65"/>
      <c r="S34" s="65">
        <f t="shared" si="5"/>
        <v>2.01005025125629</v>
      </c>
      <c r="T34" s="65">
        <f t="shared" si="5"/>
        <v>2.1428571428571352</v>
      </c>
      <c r="U34" s="65"/>
      <c r="V34" s="65">
        <f t="shared" si="5"/>
        <v>0.990099009900991</v>
      </c>
      <c r="W34" s="65"/>
      <c r="X34" s="65"/>
      <c r="Y34" s="65"/>
      <c r="Z34" s="65">
        <f t="shared" si="5"/>
        <v>-5.790960451977389</v>
      </c>
      <c r="AA34" s="65">
        <f t="shared" si="5"/>
        <v>-2.2062803385025087</v>
      </c>
      <c r="AB34" s="65">
        <f t="shared" si="5"/>
        <v>2.583586626139822</v>
      </c>
      <c r="AC34" s="369">
        <f t="shared" si="5"/>
        <v>1.5067866196592838</v>
      </c>
      <c r="AD34" s="56"/>
      <c r="AE34" s="340"/>
      <c r="AF34" s="340"/>
      <c r="AG34" s="165"/>
      <c r="AH34" s="129"/>
      <c r="AI34" s="129"/>
      <c r="AJ34" s="129"/>
      <c r="AK34" s="129"/>
      <c r="AL34" s="129"/>
    </row>
    <row r="35" spans="1:38" ht="12.75">
      <c r="A35" s="58"/>
      <c r="B35" s="60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2"/>
      <c r="AD35" s="56"/>
      <c r="AG35" s="165"/>
      <c r="AH35" s="129"/>
      <c r="AI35" s="129"/>
      <c r="AJ35" s="129"/>
      <c r="AK35" s="129"/>
      <c r="AL35" s="129"/>
    </row>
    <row r="36" spans="1:42" ht="12.75">
      <c r="A36" s="58"/>
      <c r="B36" s="59">
        <f>1+B32</f>
        <v>1998</v>
      </c>
      <c r="C36" s="178">
        <v>263</v>
      </c>
      <c r="D36" s="178"/>
      <c r="E36" s="178"/>
      <c r="F36" s="178">
        <v>84</v>
      </c>
      <c r="G36" s="178">
        <v>854.781</v>
      </c>
      <c r="H36" s="178"/>
      <c r="I36" s="220">
        <v>118.565</v>
      </c>
      <c r="J36" s="178">
        <v>613.6</v>
      </c>
      <c r="K36" s="178">
        <v>1023.4</v>
      </c>
      <c r="L36" s="178">
        <v>27</v>
      </c>
      <c r="M36" s="178">
        <v>668</v>
      </c>
      <c r="N36" s="178"/>
      <c r="O36" s="178"/>
      <c r="P36" s="178"/>
      <c r="Q36" s="178"/>
      <c r="R36" s="178"/>
      <c r="S36" s="178">
        <v>645</v>
      </c>
      <c r="T36" s="178">
        <v>99.4</v>
      </c>
      <c r="U36" s="178"/>
      <c r="V36" s="178">
        <v>112</v>
      </c>
      <c r="W36" s="178"/>
      <c r="X36" s="178"/>
      <c r="Y36" s="178"/>
      <c r="Z36" s="178">
        <v>63.9</v>
      </c>
      <c r="AA36" s="178">
        <v>112.95</v>
      </c>
      <c r="AB36" s="178">
        <v>668</v>
      </c>
      <c r="AC36" s="62">
        <f>SUM(C36:AB36)</f>
        <v>5353.595999999999</v>
      </c>
      <c r="AD36" s="56"/>
      <c r="AE36" s="339">
        <f>1+AE32</f>
        <v>1998</v>
      </c>
      <c r="AG36" s="228">
        <f>+C36+F36+G36+I36+J36+K36+L36+M36+S36+T36+V36+Z36+AA36+AB36</f>
        <v>5353.595999999999</v>
      </c>
      <c r="AH36" s="346"/>
      <c r="AI36" s="346"/>
      <c r="AJ36" s="346"/>
      <c r="AK36" s="346"/>
      <c r="AL36" s="346"/>
      <c r="AM36" s="346"/>
      <c r="AN36" s="346"/>
      <c r="AO36" s="346"/>
      <c r="AP36" s="346"/>
    </row>
    <row r="37" spans="1:42" ht="12.75">
      <c r="A37" s="58"/>
      <c r="B37" s="59"/>
      <c r="C37" s="13">
        <v>273</v>
      </c>
      <c r="D37" s="13"/>
      <c r="E37" s="13"/>
      <c r="F37" s="13"/>
      <c r="G37" s="64">
        <v>854</v>
      </c>
      <c r="H37" s="64"/>
      <c r="I37" s="13">
        <v>120</v>
      </c>
      <c r="J37" s="13">
        <v>750</v>
      </c>
      <c r="K37" s="13"/>
      <c r="L37" s="13">
        <v>38</v>
      </c>
      <c r="M37" s="13">
        <v>834</v>
      </c>
      <c r="N37" s="13"/>
      <c r="O37" s="13"/>
      <c r="P37" s="13"/>
      <c r="Q37" s="13"/>
      <c r="R37" s="13"/>
      <c r="S37" s="13"/>
      <c r="T37" s="13"/>
      <c r="U37" s="13"/>
      <c r="V37" s="13">
        <v>123</v>
      </c>
      <c r="W37" s="13"/>
      <c r="X37" s="13"/>
      <c r="Y37" s="13"/>
      <c r="Z37" s="13"/>
      <c r="AA37" s="185">
        <v>112</v>
      </c>
      <c r="AB37" s="13">
        <v>676</v>
      </c>
      <c r="AC37" s="222">
        <f>SUMIF(C37:AB37,"",C36:AB36)+SUM(C37:AB37)</f>
        <v>5695.700000000001</v>
      </c>
      <c r="AD37" s="56"/>
      <c r="AE37" s="341"/>
      <c r="AF37" s="341"/>
      <c r="AG37" s="347"/>
      <c r="AH37" s="347"/>
      <c r="AI37" s="347"/>
      <c r="AJ37" s="347"/>
      <c r="AK37" s="347"/>
      <c r="AL37" s="347"/>
      <c r="AM37" s="347"/>
      <c r="AN37" s="347"/>
      <c r="AO37" s="347"/>
      <c r="AP37" s="347"/>
    </row>
    <row r="38" spans="1:42" ht="12.75">
      <c r="A38" s="58"/>
      <c r="B38" s="60" t="s">
        <v>15</v>
      </c>
      <c r="C38" s="14">
        <f aca="true" t="shared" si="6" ref="C38:AC38">(C36/C32-1)*100</f>
        <v>4.365079365079372</v>
      </c>
      <c r="D38" s="14"/>
      <c r="E38" s="14"/>
      <c r="F38" s="14">
        <f t="shared" si="6"/>
        <v>-1.17647058823529</v>
      </c>
      <c r="G38" s="14">
        <f t="shared" si="6"/>
        <v>0.5730011730640028</v>
      </c>
      <c r="H38" s="14"/>
      <c r="I38" s="14">
        <f t="shared" si="6"/>
        <v>0.7280728582594209</v>
      </c>
      <c r="J38" s="14">
        <f t="shared" si="6"/>
        <v>-4.229748712345871</v>
      </c>
      <c r="K38" s="14">
        <f t="shared" si="6"/>
        <v>1.9830592924763302</v>
      </c>
      <c r="L38" s="14">
        <f t="shared" si="6"/>
        <v>-12.903225806451612</v>
      </c>
      <c r="M38" s="14">
        <f t="shared" si="6"/>
        <v>7.568438003220601</v>
      </c>
      <c r="N38" s="14"/>
      <c r="O38" s="14"/>
      <c r="P38" s="14"/>
      <c r="Q38" s="14"/>
      <c r="R38" s="14"/>
      <c r="S38" s="14">
        <f t="shared" si="6"/>
        <v>5.9113300492610765</v>
      </c>
      <c r="T38" s="14">
        <f t="shared" si="6"/>
        <v>-0.6993006993006867</v>
      </c>
      <c r="U38" s="14"/>
      <c r="V38" s="14">
        <f t="shared" si="6"/>
        <v>9.80392156862746</v>
      </c>
      <c r="W38" s="14"/>
      <c r="X38" s="14"/>
      <c r="Y38" s="14"/>
      <c r="Z38" s="14">
        <f t="shared" si="6"/>
        <v>-4.197901049475272</v>
      </c>
      <c r="AA38" s="14">
        <f t="shared" si="6"/>
        <v>-0.7704674637827535</v>
      </c>
      <c r="AB38" s="14">
        <f t="shared" si="6"/>
        <v>-1.0370370370370363</v>
      </c>
      <c r="AC38" s="369">
        <f t="shared" si="6"/>
        <v>1.6355174784895343</v>
      </c>
      <c r="AD38" s="56"/>
      <c r="AE38" s="340"/>
      <c r="AF38" s="340"/>
      <c r="AG38" s="173"/>
      <c r="AH38" s="173"/>
      <c r="AI38" s="173"/>
      <c r="AJ38" s="173"/>
      <c r="AK38" s="173"/>
      <c r="AL38" s="173"/>
      <c r="AM38" s="173"/>
      <c r="AN38" s="173"/>
      <c r="AO38" s="173"/>
      <c r="AP38" s="173"/>
    </row>
    <row r="39" spans="1:38" ht="12.75">
      <c r="A39" s="58"/>
      <c r="B39" s="60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56"/>
      <c r="AG39" s="165"/>
      <c r="AH39" s="129"/>
      <c r="AI39" s="129"/>
      <c r="AJ39" s="129"/>
      <c r="AK39" s="129"/>
      <c r="AL39" s="129"/>
    </row>
    <row r="40" spans="1:42" ht="12.75">
      <c r="A40" s="58"/>
      <c r="B40" s="59">
        <f>1+B36</f>
        <v>1999</v>
      </c>
      <c r="C40" s="247">
        <v>251.2</v>
      </c>
      <c r="D40" s="247"/>
      <c r="E40" s="348">
        <v>331</v>
      </c>
      <c r="F40" s="247">
        <v>78</v>
      </c>
      <c r="G40" s="247">
        <v>873.575</v>
      </c>
      <c r="H40" s="349"/>
      <c r="I40" s="247">
        <v>117.839</v>
      </c>
      <c r="J40" s="247">
        <v>691.9</v>
      </c>
      <c r="K40" s="247">
        <v>1052.8</v>
      </c>
      <c r="L40" s="247">
        <v>29</v>
      </c>
      <c r="M40" s="247">
        <v>736</v>
      </c>
      <c r="N40" s="349"/>
      <c r="O40" s="349"/>
      <c r="P40" s="349">
        <v>43.4</v>
      </c>
      <c r="Q40" s="349"/>
      <c r="R40" s="350"/>
      <c r="S40" s="247">
        <v>647</v>
      </c>
      <c r="T40" s="247">
        <v>92.1</v>
      </c>
      <c r="U40" s="350"/>
      <c r="V40" s="247">
        <v>110</v>
      </c>
      <c r="W40" s="247"/>
      <c r="X40" s="350"/>
      <c r="Y40" s="350"/>
      <c r="Z40" s="247">
        <v>58.9</v>
      </c>
      <c r="AA40" s="247">
        <v>110.453</v>
      </c>
      <c r="AB40" s="247">
        <v>630</v>
      </c>
      <c r="AC40" s="62">
        <f>SUM(C40:AB40)</f>
        <v>5853.167</v>
      </c>
      <c r="AD40" s="240"/>
      <c r="AE40" s="339">
        <f>1+AE36</f>
        <v>1999</v>
      </c>
      <c r="AG40" s="228">
        <f>+C40+F40+G40+I40+J40+K40+L40+M40+S40+T40+V40+Z40+AA40+AB40</f>
        <v>5478.767000000001</v>
      </c>
      <c r="AH40" s="349"/>
      <c r="AI40" s="349"/>
      <c r="AJ40" s="349"/>
      <c r="AK40" s="349"/>
      <c r="AL40" s="349"/>
      <c r="AM40" s="350"/>
      <c r="AN40" s="350"/>
      <c r="AO40" s="350"/>
      <c r="AP40" s="350"/>
    </row>
    <row r="41" spans="1:42" ht="12.75">
      <c r="A41" s="58"/>
      <c r="B41" s="59"/>
      <c r="C41" s="242">
        <v>274</v>
      </c>
      <c r="D41" s="242"/>
      <c r="E41" s="242">
        <v>330.7</v>
      </c>
      <c r="F41" s="242">
        <v>81</v>
      </c>
      <c r="G41" s="241">
        <v>874</v>
      </c>
      <c r="H41" s="349"/>
      <c r="I41" s="242">
        <v>99.4</v>
      </c>
      <c r="J41" s="242">
        <v>620</v>
      </c>
      <c r="K41" s="242">
        <v>1053</v>
      </c>
      <c r="L41" s="242">
        <v>37.3</v>
      </c>
      <c r="M41" s="242">
        <v>850</v>
      </c>
      <c r="N41" s="349"/>
      <c r="O41" s="349"/>
      <c r="P41" s="349"/>
      <c r="Q41" s="349"/>
      <c r="R41" s="350"/>
      <c r="S41" s="242">
        <v>673</v>
      </c>
      <c r="T41" s="242">
        <v>92</v>
      </c>
      <c r="U41" s="350"/>
      <c r="V41" s="242">
        <v>121</v>
      </c>
      <c r="W41" s="242"/>
      <c r="X41" s="350"/>
      <c r="Y41" s="350"/>
      <c r="Z41" s="242">
        <v>59</v>
      </c>
      <c r="AA41" s="242">
        <v>109</v>
      </c>
      <c r="AB41" s="242">
        <v>643</v>
      </c>
      <c r="AC41" s="222">
        <f>SUMIF(C41:AB41,"",C40:AB40)+SUM(C41:AB41)</f>
        <v>5959.8</v>
      </c>
      <c r="AD41" s="240"/>
      <c r="AG41" s="348"/>
      <c r="AH41" s="349"/>
      <c r="AI41" s="349"/>
      <c r="AJ41" s="349"/>
      <c r="AK41" s="349"/>
      <c r="AL41" s="349"/>
      <c r="AM41" s="350"/>
      <c r="AN41" s="350"/>
      <c r="AO41" s="350"/>
      <c r="AP41" s="350"/>
    </row>
    <row r="42" spans="1:42" ht="12.75">
      <c r="A42" s="58"/>
      <c r="B42" s="60" t="s">
        <v>15</v>
      </c>
      <c r="C42" s="244">
        <f aca="true" t="shared" si="7" ref="C42:AC42">(C40/C36-1)*100</f>
        <v>-4.486692015209126</v>
      </c>
      <c r="D42" s="244"/>
      <c r="E42" s="228" t="e">
        <f t="shared" si="7"/>
        <v>#DIV/0!</v>
      </c>
      <c r="F42" s="244">
        <f t="shared" si="7"/>
        <v>-7.14285714285714</v>
      </c>
      <c r="G42" s="244">
        <f t="shared" si="7"/>
        <v>2.198691828667232</v>
      </c>
      <c r="H42" s="228" t="e">
        <f t="shared" si="7"/>
        <v>#DIV/0!</v>
      </c>
      <c r="I42" s="244">
        <f t="shared" si="7"/>
        <v>-0.6123223548264667</v>
      </c>
      <c r="J42" s="244">
        <f t="shared" si="7"/>
        <v>12.760756192959576</v>
      </c>
      <c r="K42" s="244">
        <f t="shared" si="7"/>
        <v>2.8727770177838563</v>
      </c>
      <c r="L42" s="244">
        <f t="shared" si="7"/>
        <v>7.407407407407418</v>
      </c>
      <c r="M42" s="244">
        <f t="shared" si="7"/>
        <v>10.179640718562876</v>
      </c>
      <c r="N42" s="228" t="e">
        <f t="shared" si="7"/>
        <v>#DIV/0!</v>
      </c>
      <c r="O42" s="228" t="e">
        <f t="shared" si="7"/>
        <v>#DIV/0!</v>
      </c>
      <c r="P42" s="228" t="e">
        <f t="shared" si="7"/>
        <v>#DIV/0!</v>
      </c>
      <c r="Q42" s="228" t="e">
        <f t="shared" si="7"/>
        <v>#DIV/0!</v>
      </c>
      <c r="R42" s="228" t="e">
        <f t="shared" si="7"/>
        <v>#DIV/0!</v>
      </c>
      <c r="S42" s="244">
        <f t="shared" si="7"/>
        <v>0.31007751937983663</v>
      </c>
      <c r="T42" s="244">
        <f t="shared" si="7"/>
        <v>-7.344064386317917</v>
      </c>
      <c r="U42" s="228" t="e">
        <f t="shared" si="7"/>
        <v>#DIV/0!</v>
      </c>
      <c r="V42" s="244">
        <f t="shared" si="7"/>
        <v>-1.7857142857142905</v>
      </c>
      <c r="W42" s="244"/>
      <c r="X42" s="228" t="e">
        <f t="shared" si="7"/>
        <v>#DIV/0!</v>
      </c>
      <c r="Y42" s="228" t="e">
        <f t="shared" si="7"/>
        <v>#DIV/0!</v>
      </c>
      <c r="Z42" s="244">
        <f t="shared" si="7"/>
        <v>-7.824726134585291</v>
      </c>
      <c r="AA42" s="244">
        <f t="shared" si="7"/>
        <v>-2.210712704736606</v>
      </c>
      <c r="AB42" s="244">
        <f t="shared" si="7"/>
        <v>-5.688622754491012</v>
      </c>
      <c r="AC42" s="369">
        <f t="shared" si="7"/>
        <v>9.331503535193942</v>
      </c>
      <c r="AD42" s="240"/>
      <c r="AE42" s="340"/>
      <c r="AF42" s="340"/>
      <c r="AG42" s="228"/>
      <c r="AH42" s="228"/>
      <c r="AI42" s="228"/>
      <c r="AJ42" s="228"/>
      <c r="AK42" s="228"/>
      <c r="AL42" s="228"/>
      <c r="AM42" s="228"/>
      <c r="AN42" s="228"/>
      <c r="AO42" s="228"/>
      <c r="AP42" s="228"/>
    </row>
    <row r="43" spans="1:38" ht="12.75">
      <c r="A43" s="58"/>
      <c r="B43" s="60"/>
      <c r="C43" s="244"/>
      <c r="D43" s="244"/>
      <c r="E43" s="165"/>
      <c r="F43" s="244"/>
      <c r="G43" s="244"/>
      <c r="H43" s="129"/>
      <c r="I43" s="244"/>
      <c r="J43" s="244"/>
      <c r="K43" s="244"/>
      <c r="L43" s="244"/>
      <c r="M43" s="244"/>
      <c r="N43" s="129"/>
      <c r="O43" s="129"/>
      <c r="P43" s="129"/>
      <c r="Q43" s="129"/>
      <c r="R43" s="124"/>
      <c r="S43" s="244"/>
      <c r="T43" s="244"/>
      <c r="U43" s="124"/>
      <c r="V43" s="244"/>
      <c r="W43" s="244"/>
      <c r="X43" s="124"/>
      <c r="Y43" s="124"/>
      <c r="Z43" s="244"/>
      <c r="AA43" s="244"/>
      <c r="AB43" s="244"/>
      <c r="AC43" s="244"/>
      <c r="AD43" s="240"/>
      <c r="AG43" s="165"/>
      <c r="AH43" s="129"/>
      <c r="AI43" s="129"/>
      <c r="AJ43" s="129"/>
      <c r="AK43" s="129"/>
      <c r="AL43" s="129"/>
    </row>
    <row r="44" spans="1:42" ht="12.75">
      <c r="A44" s="58"/>
      <c r="B44" s="59">
        <f>1+B40</f>
        <v>2000</v>
      </c>
      <c r="C44" s="247">
        <v>215.9</v>
      </c>
      <c r="D44" s="247"/>
      <c r="E44" s="348">
        <v>306</v>
      </c>
      <c r="F44" s="247">
        <v>74.3</v>
      </c>
      <c r="G44" s="247">
        <v>892.83</v>
      </c>
      <c r="H44" s="349">
        <v>15.91</v>
      </c>
      <c r="I44" s="282">
        <v>121.85</v>
      </c>
      <c r="J44" s="247">
        <v>810.583</v>
      </c>
      <c r="K44" s="247">
        <v>1038.7</v>
      </c>
      <c r="L44" s="247">
        <v>38</v>
      </c>
      <c r="M44" s="247">
        <v>846</v>
      </c>
      <c r="N44" s="392">
        <v>10.58</v>
      </c>
      <c r="O44" s="349">
        <v>24.5</v>
      </c>
      <c r="P44" s="349">
        <v>41.7</v>
      </c>
      <c r="Q44" s="349">
        <v>367</v>
      </c>
      <c r="R44" s="350">
        <v>5.4</v>
      </c>
      <c r="S44" s="282">
        <v>669</v>
      </c>
      <c r="T44" s="274">
        <v>86.1</v>
      </c>
      <c r="U44" s="350">
        <v>423.7</v>
      </c>
      <c r="V44" s="247">
        <v>117</v>
      </c>
      <c r="W44" s="247"/>
      <c r="X44" s="350">
        <v>22.09</v>
      </c>
      <c r="Y44" s="350">
        <v>70.8</v>
      </c>
      <c r="Z44" s="281">
        <v>59</v>
      </c>
      <c r="AA44" s="247">
        <v>107.096</v>
      </c>
      <c r="AB44" s="247">
        <v>632.044</v>
      </c>
      <c r="AC44" s="62">
        <f>SUM(C44:AB44)</f>
        <v>6996.0830000000005</v>
      </c>
      <c r="AD44" s="240"/>
      <c r="AE44" s="339">
        <f>1+AE40</f>
        <v>2000</v>
      </c>
      <c r="AG44" s="228">
        <f>+C44+F44+G44+I44+J44+K44+L44+M44+S44+T44+V44+Z44+AA44+AB44</f>
        <v>5708.403</v>
      </c>
      <c r="AH44" s="349"/>
      <c r="AI44" s="247"/>
      <c r="AJ44" s="349"/>
      <c r="AK44" s="349"/>
      <c r="AL44" s="349"/>
      <c r="AM44" s="350"/>
      <c r="AN44" s="350"/>
      <c r="AO44" s="350"/>
      <c r="AP44" s="350"/>
    </row>
    <row r="45" spans="1:42" ht="12.75">
      <c r="A45" s="58"/>
      <c r="B45" s="59"/>
      <c r="C45" s="242">
        <v>252</v>
      </c>
      <c r="D45" s="242"/>
      <c r="E45" s="242">
        <v>306.4</v>
      </c>
      <c r="F45" s="242">
        <v>77</v>
      </c>
      <c r="G45" s="242">
        <v>893</v>
      </c>
      <c r="H45" s="242">
        <v>16</v>
      </c>
      <c r="I45" s="243">
        <v>128.5</v>
      </c>
      <c r="J45" s="242">
        <v>584</v>
      </c>
      <c r="K45" s="242">
        <v>1038</v>
      </c>
      <c r="L45" s="242">
        <v>38</v>
      </c>
      <c r="M45" s="242">
        <v>733</v>
      </c>
      <c r="N45" s="242">
        <v>11</v>
      </c>
      <c r="O45" s="242">
        <v>25</v>
      </c>
      <c r="P45" s="242">
        <v>42</v>
      </c>
      <c r="Q45" s="397">
        <v>367.4</v>
      </c>
      <c r="R45" s="242">
        <v>5.4</v>
      </c>
      <c r="S45" s="242">
        <v>696</v>
      </c>
      <c r="T45" s="242">
        <v>86</v>
      </c>
      <c r="U45" s="385">
        <v>423.7</v>
      </c>
      <c r="V45" s="242">
        <v>122</v>
      </c>
      <c r="W45" s="242"/>
      <c r="X45" s="350">
        <v>23</v>
      </c>
      <c r="Y45" s="242">
        <v>70.8</v>
      </c>
      <c r="Z45" s="242">
        <v>59</v>
      </c>
      <c r="AA45" s="242">
        <v>106</v>
      </c>
      <c r="AB45" s="242">
        <v>646</v>
      </c>
      <c r="AC45" s="222">
        <f>SUMIF(C45:AB45,"",C44:AB44)+SUM(C45:AB45)</f>
        <v>6749.199999999999</v>
      </c>
      <c r="AD45" s="240"/>
      <c r="AG45" s="348"/>
      <c r="AH45" s="349"/>
      <c r="AI45" s="242"/>
      <c r="AJ45" s="349"/>
      <c r="AK45" s="349"/>
      <c r="AL45" s="397"/>
      <c r="AM45" s="350"/>
      <c r="AN45" s="350"/>
      <c r="AO45" s="350"/>
      <c r="AP45" s="350"/>
    </row>
    <row r="46" spans="1:42" ht="12.75">
      <c r="A46" s="58"/>
      <c r="B46" s="60" t="s">
        <v>15</v>
      </c>
      <c r="C46" s="244">
        <f aca="true" t="shared" si="8" ref="C46:AC46">(C44/C40-1)*100</f>
        <v>-14.05254777070063</v>
      </c>
      <c r="D46" s="244"/>
      <c r="E46" s="228">
        <f t="shared" si="8"/>
        <v>-7.552870090634444</v>
      </c>
      <c r="F46" s="244">
        <f t="shared" si="8"/>
        <v>-4.743589743589749</v>
      </c>
      <c r="G46" s="244">
        <f t="shared" si="8"/>
        <v>2.2041610623014574</v>
      </c>
      <c r="H46" s="228" t="e">
        <f t="shared" si="8"/>
        <v>#DIV/0!</v>
      </c>
      <c r="I46" s="244">
        <f t="shared" si="8"/>
        <v>3.4037967056746776</v>
      </c>
      <c r="J46" s="244">
        <f t="shared" si="8"/>
        <v>17.15320132967191</v>
      </c>
      <c r="K46" s="244">
        <f t="shared" si="8"/>
        <v>-1.3392857142857095</v>
      </c>
      <c r="L46" s="244">
        <f t="shared" si="8"/>
        <v>31.034482758620683</v>
      </c>
      <c r="M46" s="244">
        <f t="shared" si="8"/>
        <v>14.945652173913038</v>
      </c>
      <c r="N46" s="244" t="e">
        <f t="shared" si="8"/>
        <v>#DIV/0!</v>
      </c>
      <c r="O46" s="228" t="e">
        <f t="shared" si="8"/>
        <v>#DIV/0!</v>
      </c>
      <c r="P46" s="228">
        <f>(P44/P40-1)*100</f>
        <v>-3.9170506912442282</v>
      </c>
      <c r="Q46" s="228" t="e">
        <f t="shared" si="8"/>
        <v>#DIV/0!</v>
      </c>
      <c r="R46" s="228" t="e">
        <f t="shared" si="8"/>
        <v>#DIV/0!</v>
      </c>
      <c r="S46" s="244">
        <f t="shared" si="8"/>
        <v>3.4003091190108137</v>
      </c>
      <c r="T46" s="244">
        <f t="shared" si="8"/>
        <v>-6.514657980456029</v>
      </c>
      <c r="U46" s="228" t="e">
        <f t="shared" si="8"/>
        <v>#DIV/0!</v>
      </c>
      <c r="V46" s="244">
        <f t="shared" si="8"/>
        <v>6.363636363636371</v>
      </c>
      <c r="W46" s="244"/>
      <c r="X46" s="228" t="e">
        <f t="shared" si="8"/>
        <v>#DIV/0!</v>
      </c>
      <c r="Y46" s="228" t="e">
        <f t="shared" si="8"/>
        <v>#DIV/0!</v>
      </c>
      <c r="Z46" s="244">
        <f t="shared" si="8"/>
        <v>0.1697792869270076</v>
      </c>
      <c r="AA46" s="244">
        <f t="shared" si="8"/>
        <v>-3.039301784469417</v>
      </c>
      <c r="AB46" s="244">
        <f t="shared" si="8"/>
        <v>0.3244444444444383</v>
      </c>
      <c r="AC46" s="369">
        <f t="shared" si="8"/>
        <v>19.526454652669223</v>
      </c>
      <c r="AD46" s="240"/>
      <c r="AE46" s="340"/>
      <c r="AF46" s="340"/>
      <c r="AG46" s="228"/>
      <c r="AH46" s="228"/>
      <c r="AI46" s="244"/>
      <c r="AJ46" s="228"/>
      <c r="AK46" s="228"/>
      <c r="AL46" s="228"/>
      <c r="AM46" s="228"/>
      <c r="AN46" s="228"/>
      <c r="AO46" s="228"/>
      <c r="AP46" s="228"/>
    </row>
    <row r="47" spans="1:38" ht="12.75">
      <c r="A47" s="58"/>
      <c r="B47" s="60"/>
      <c r="C47" s="244"/>
      <c r="D47" s="244"/>
      <c r="E47" s="165"/>
      <c r="F47" s="244"/>
      <c r="H47" s="129"/>
      <c r="N47" s="4"/>
      <c r="O47" s="129"/>
      <c r="P47" s="129"/>
      <c r="Q47" s="129"/>
      <c r="R47" s="124"/>
      <c r="U47" s="124"/>
      <c r="X47" s="124"/>
      <c r="Y47" s="124"/>
      <c r="AC47" s="244"/>
      <c r="AD47" s="240"/>
      <c r="AG47" s="165"/>
      <c r="AH47" s="129"/>
      <c r="AI47" s="52"/>
      <c r="AJ47" s="129"/>
      <c r="AK47" s="129"/>
      <c r="AL47" s="129"/>
    </row>
    <row r="48" spans="1:42" ht="12.75">
      <c r="A48" s="58"/>
      <c r="B48" s="59">
        <f>1+B44</f>
        <v>2001</v>
      </c>
      <c r="C48" s="247">
        <v>236.444</v>
      </c>
      <c r="D48" s="247"/>
      <c r="E48" s="411">
        <v>183.3</v>
      </c>
      <c r="F48" s="247">
        <v>81</v>
      </c>
      <c r="G48" s="247">
        <v>876.915</v>
      </c>
      <c r="H48" s="349">
        <v>17.29</v>
      </c>
      <c r="I48" s="247">
        <v>130.72</v>
      </c>
      <c r="J48" s="247">
        <v>819.427</v>
      </c>
      <c r="K48" s="247">
        <v>1029.325</v>
      </c>
      <c r="L48" s="247">
        <v>37</v>
      </c>
      <c r="M48" s="247">
        <v>831.483</v>
      </c>
      <c r="N48" s="414">
        <v>11.19</v>
      </c>
      <c r="O48" s="349">
        <v>27.16</v>
      </c>
      <c r="P48" s="426">
        <v>44.7</v>
      </c>
      <c r="Q48" s="349">
        <v>378</v>
      </c>
      <c r="R48" s="350">
        <v>5.4</v>
      </c>
      <c r="S48" s="392">
        <v>657</v>
      </c>
      <c r="T48" s="402">
        <v>86.1</v>
      </c>
      <c r="U48" s="350">
        <v>449.3</v>
      </c>
      <c r="V48" s="324">
        <v>124</v>
      </c>
      <c r="W48" s="324"/>
      <c r="X48" s="416">
        <v>21.34</v>
      </c>
      <c r="Y48" s="350">
        <v>74.34</v>
      </c>
      <c r="Z48" s="324">
        <v>56.5</v>
      </c>
      <c r="AA48" s="323">
        <v>105.048</v>
      </c>
      <c r="AB48" s="247">
        <v>679.124</v>
      </c>
      <c r="AC48" s="403">
        <f>SUM(C48:AB48)</f>
        <v>6962.106</v>
      </c>
      <c r="AD48" s="240"/>
      <c r="AE48" s="339">
        <f>1+AE44</f>
        <v>2001</v>
      </c>
      <c r="AG48" s="228">
        <f>+C48+F48+G48+I48+J48+K48+L48+M48+S48+T48+V48+Z48+AA48+AB48</f>
        <v>5750.086</v>
      </c>
      <c r="AH48" s="349"/>
      <c r="AI48" s="324"/>
      <c r="AJ48" s="349"/>
      <c r="AK48" s="349"/>
      <c r="AL48" s="349"/>
      <c r="AM48" s="350"/>
      <c r="AN48" s="350"/>
      <c r="AO48" s="350"/>
      <c r="AP48" s="350"/>
    </row>
    <row r="49" spans="1:42" ht="12.75">
      <c r="A49" s="219"/>
      <c r="B49" s="59"/>
      <c r="C49" s="242">
        <v>242</v>
      </c>
      <c r="D49" s="242"/>
      <c r="E49" s="242">
        <v>319</v>
      </c>
      <c r="F49" s="242">
        <v>82</v>
      </c>
      <c r="G49" s="242">
        <v>877</v>
      </c>
      <c r="H49" s="242">
        <v>17</v>
      </c>
      <c r="I49" s="243">
        <v>132</v>
      </c>
      <c r="J49" s="242">
        <v>611</v>
      </c>
      <c r="K49" s="242">
        <v>1029</v>
      </c>
      <c r="L49" s="242">
        <v>39</v>
      </c>
      <c r="M49" s="242">
        <v>865</v>
      </c>
      <c r="N49" s="242">
        <v>11</v>
      </c>
      <c r="O49" s="242">
        <v>27</v>
      </c>
      <c r="P49" s="242">
        <v>45</v>
      </c>
      <c r="Q49" s="397">
        <v>327</v>
      </c>
      <c r="R49" s="242">
        <v>5.4</v>
      </c>
      <c r="S49" s="242">
        <v>685</v>
      </c>
      <c r="T49" s="243">
        <v>86.1</v>
      </c>
      <c r="U49" s="385">
        <v>530</v>
      </c>
      <c r="V49" s="242">
        <v>122</v>
      </c>
      <c r="W49" s="242"/>
      <c r="X49" s="350">
        <v>23</v>
      </c>
      <c r="Y49" s="242">
        <v>74.34</v>
      </c>
      <c r="Z49" s="242">
        <v>59.5</v>
      </c>
      <c r="AA49" s="242">
        <v>104</v>
      </c>
      <c r="AB49" s="242">
        <v>565</v>
      </c>
      <c r="AC49" s="222">
        <f>SUMIF(C49:AB49,"",C48:AB48)+SUM(C49:AB49)</f>
        <v>6877.34</v>
      </c>
      <c r="AD49" s="240"/>
      <c r="AG49" s="397"/>
      <c r="AH49" s="349"/>
      <c r="AI49" s="242"/>
      <c r="AJ49" s="349"/>
      <c r="AK49" s="349"/>
      <c r="AL49" s="397"/>
      <c r="AM49" s="350"/>
      <c r="AN49" s="350"/>
      <c r="AO49" s="350"/>
      <c r="AP49" s="350"/>
    </row>
    <row r="50" spans="1:42" ht="12.75">
      <c r="A50" s="58"/>
      <c r="B50" s="60" t="s">
        <v>15</v>
      </c>
      <c r="C50" s="244">
        <f aca="true" t="shared" si="9" ref="C50:AC50">(C48/C44-1)*100</f>
        <v>9.515516442797578</v>
      </c>
      <c r="D50" s="244"/>
      <c r="E50" s="228">
        <f t="shared" si="9"/>
        <v>-40.09803921568626</v>
      </c>
      <c r="F50" s="244">
        <f t="shared" si="9"/>
        <v>9.017496635262457</v>
      </c>
      <c r="G50" s="244">
        <f t="shared" si="9"/>
        <v>-1.7825341890393531</v>
      </c>
      <c r="H50" s="228">
        <f t="shared" si="9"/>
        <v>8.67379006913891</v>
      </c>
      <c r="I50" s="244">
        <f t="shared" si="9"/>
        <v>7.2794419368075625</v>
      </c>
      <c r="J50" s="244">
        <f t="shared" si="9"/>
        <v>1.091066553332598</v>
      </c>
      <c r="K50" s="244">
        <f t="shared" si="9"/>
        <v>-0.9025705208433599</v>
      </c>
      <c r="L50" s="244">
        <f t="shared" si="9"/>
        <v>-2.631578947368418</v>
      </c>
      <c r="M50" s="244">
        <f t="shared" si="9"/>
        <v>-1.7159574468085137</v>
      </c>
      <c r="N50" s="244">
        <f t="shared" si="9"/>
        <v>5.765595463137996</v>
      </c>
      <c r="O50" s="228">
        <f t="shared" si="9"/>
        <v>10.857142857142854</v>
      </c>
      <c r="P50" s="228">
        <f>(P48/P44-1)*100</f>
        <v>7.194244604316546</v>
      </c>
      <c r="Q50" s="228">
        <f t="shared" si="9"/>
        <v>2.997275204359684</v>
      </c>
      <c r="R50" s="228">
        <f t="shared" si="9"/>
        <v>0</v>
      </c>
      <c r="S50" s="244">
        <f t="shared" si="9"/>
        <v>-1.7937219730941756</v>
      </c>
      <c r="T50" s="244">
        <f t="shared" si="9"/>
        <v>0</v>
      </c>
      <c r="U50" s="228">
        <f t="shared" si="9"/>
        <v>6.042010856738256</v>
      </c>
      <c r="V50" s="244">
        <f t="shared" si="9"/>
        <v>5.982905982905984</v>
      </c>
      <c r="W50" s="244"/>
      <c r="X50" s="228">
        <f t="shared" si="9"/>
        <v>-3.3952014486192894</v>
      </c>
      <c r="Y50" s="228">
        <f t="shared" si="9"/>
        <v>5.000000000000004</v>
      </c>
      <c r="Z50" s="244">
        <f t="shared" si="9"/>
        <v>-4.23728813559322</v>
      </c>
      <c r="AA50" s="244">
        <f t="shared" si="9"/>
        <v>-1.9123029805034775</v>
      </c>
      <c r="AB50" s="244">
        <f t="shared" si="9"/>
        <v>7.448848497889404</v>
      </c>
      <c r="AC50" s="369">
        <f t="shared" si="9"/>
        <v>-0.4856574743324349</v>
      </c>
      <c r="AD50" s="240"/>
      <c r="AE50" s="340"/>
      <c r="AF50" s="340"/>
      <c r="AG50" s="228"/>
      <c r="AH50" s="228"/>
      <c r="AI50" s="244"/>
      <c r="AJ50" s="228"/>
      <c r="AK50" s="228"/>
      <c r="AL50" s="228"/>
      <c r="AM50" s="228"/>
      <c r="AN50" s="228"/>
      <c r="AO50" s="228"/>
      <c r="AP50" s="228"/>
    </row>
    <row r="51" spans="1:38" ht="12.75">
      <c r="A51" s="58"/>
      <c r="B51" s="60"/>
      <c r="C51" s="244"/>
      <c r="D51" s="244"/>
      <c r="E51" s="165"/>
      <c r="F51" s="244"/>
      <c r="G51" s="244"/>
      <c r="H51" s="129"/>
      <c r="I51" s="244"/>
      <c r="J51" s="244"/>
      <c r="K51" s="244"/>
      <c r="L51" s="244"/>
      <c r="M51" s="244"/>
      <c r="N51" s="244"/>
      <c r="O51" s="129"/>
      <c r="P51" s="129"/>
      <c r="Q51" s="129"/>
      <c r="R51" s="124"/>
      <c r="S51" s="244"/>
      <c r="T51" s="244"/>
      <c r="U51" s="124"/>
      <c r="V51" s="244"/>
      <c r="W51" s="244"/>
      <c r="X51" s="124"/>
      <c r="Y51" s="124"/>
      <c r="Z51" s="244"/>
      <c r="AA51" s="244"/>
      <c r="AB51" s="244"/>
      <c r="AC51" s="244"/>
      <c r="AD51" s="240"/>
      <c r="AE51" s="340"/>
      <c r="AF51" s="340"/>
      <c r="AG51" s="165"/>
      <c r="AH51" s="129"/>
      <c r="AI51" s="244"/>
      <c r="AJ51" s="129"/>
      <c r="AK51" s="129"/>
      <c r="AL51" s="129"/>
    </row>
    <row r="52" spans="1:42" ht="14.25" customHeight="1">
      <c r="A52" s="58"/>
      <c r="B52" s="59">
        <f>1+B48</f>
        <v>2002</v>
      </c>
      <c r="C52" s="247">
        <v>218</v>
      </c>
      <c r="D52" s="247"/>
      <c r="E52" s="416">
        <v>168.45</v>
      </c>
      <c r="F52" s="247">
        <v>82</v>
      </c>
      <c r="G52" s="391">
        <v>861</v>
      </c>
      <c r="H52" s="349">
        <v>15.64</v>
      </c>
      <c r="I52" s="274">
        <v>123.3</v>
      </c>
      <c r="J52" s="392">
        <v>877.86</v>
      </c>
      <c r="K52" s="392">
        <v>998.8</v>
      </c>
      <c r="L52" s="247">
        <v>40</v>
      </c>
      <c r="M52" s="391">
        <v>789.617</v>
      </c>
      <c r="N52" s="392">
        <v>12.3</v>
      </c>
      <c r="O52" s="349">
        <v>30.45</v>
      </c>
      <c r="P52" s="426">
        <v>48.1</v>
      </c>
      <c r="Q52" s="349">
        <v>339</v>
      </c>
      <c r="R52" s="424">
        <v>5.952</v>
      </c>
      <c r="S52" s="245">
        <v>638</v>
      </c>
      <c r="T52" s="425">
        <v>88</v>
      </c>
      <c r="U52" s="410">
        <v>499</v>
      </c>
      <c r="V52" s="247">
        <v>125</v>
      </c>
      <c r="W52" s="247"/>
      <c r="X52" s="350">
        <v>23</v>
      </c>
      <c r="Y52" s="350">
        <v>76.2</v>
      </c>
      <c r="Z52" s="247">
        <v>54.7</v>
      </c>
      <c r="AA52" s="247">
        <v>100.525</v>
      </c>
      <c r="AB52" s="247">
        <v>741.093</v>
      </c>
      <c r="AC52" s="404">
        <f>SUM(C52:AB52)</f>
        <v>6955.987</v>
      </c>
      <c r="AD52" s="240"/>
      <c r="AE52" s="339">
        <f>1+AE48</f>
        <v>2002</v>
      </c>
      <c r="AG52" s="228">
        <f>+C52+F52+G52+I52+J52+K52+L52+M52+S52+T52+V52+Z52+AA52+AB52</f>
        <v>5737.8949999999995</v>
      </c>
      <c r="AH52" s="349"/>
      <c r="AI52" s="391"/>
      <c r="AJ52" s="349"/>
      <c r="AK52" s="349"/>
      <c r="AL52" s="349"/>
      <c r="AM52" s="350"/>
      <c r="AN52" s="350"/>
      <c r="AO52" s="350"/>
      <c r="AP52" s="350"/>
    </row>
    <row r="53" spans="1:42" ht="12.75">
      <c r="A53" s="58"/>
      <c r="B53" s="59"/>
      <c r="C53" s="242">
        <v>231</v>
      </c>
      <c r="D53" s="242"/>
      <c r="E53" s="242">
        <v>315</v>
      </c>
      <c r="F53" s="242">
        <v>82</v>
      </c>
      <c r="G53" s="242">
        <v>859</v>
      </c>
      <c r="H53" s="242">
        <v>16</v>
      </c>
      <c r="I53" s="243">
        <v>126</v>
      </c>
      <c r="J53" s="242">
        <v>647</v>
      </c>
      <c r="K53" s="242">
        <v>998.8</v>
      </c>
      <c r="L53" s="242">
        <v>39</v>
      </c>
      <c r="M53" s="242">
        <v>853</v>
      </c>
      <c r="N53" s="242">
        <v>12</v>
      </c>
      <c r="O53" s="242">
        <v>30</v>
      </c>
      <c r="P53" s="242">
        <v>48</v>
      </c>
      <c r="Q53" s="397">
        <v>339</v>
      </c>
      <c r="R53" s="242">
        <v>5.4</v>
      </c>
      <c r="S53" s="242">
        <v>664</v>
      </c>
      <c r="T53" s="242">
        <v>88</v>
      </c>
      <c r="U53" s="385">
        <v>553</v>
      </c>
      <c r="V53" s="242">
        <v>123</v>
      </c>
      <c r="W53" s="242"/>
      <c r="X53" s="242">
        <v>23</v>
      </c>
      <c r="Y53" s="242">
        <v>76.2</v>
      </c>
      <c r="Z53" s="242">
        <v>57.3</v>
      </c>
      <c r="AA53" s="242">
        <v>101</v>
      </c>
      <c r="AB53" s="242">
        <v>560</v>
      </c>
      <c r="AC53" s="222">
        <f>SUMIF(C53:AB53,"",C52:AB52)+SUM(C53:AB53)</f>
        <v>6846.7</v>
      </c>
      <c r="AD53" s="240"/>
      <c r="AG53" s="397"/>
      <c r="AH53" s="349"/>
      <c r="AI53" s="242"/>
      <c r="AJ53" s="349"/>
      <c r="AK53" s="349"/>
      <c r="AL53" s="397"/>
      <c r="AM53" s="350"/>
      <c r="AN53" s="350"/>
      <c r="AO53" s="242"/>
      <c r="AP53" s="350"/>
    </row>
    <row r="54" spans="1:42" ht="12.75">
      <c r="A54" s="58"/>
      <c r="B54" s="60" t="s">
        <v>15</v>
      </c>
      <c r="C54" s="244">
        <f aca="true" t="shared" si="10" ref="C54:AB54">(C52/C48-1)*100</f>
        <v>-7.800578572516114</v>
      </c>
      <c r="D54" s="244"/>
      <c r="E54" s="228">
        <f t="shared" si="10"/>
        <v>-8.101472995090031</v>
      </c>
      <c r="F54" s="244">
        <f t="shared" si="10"/>
        <v>1.2345679012345734</v>
      </c>
      <c r="G54" s="244">
        <f t="shared" si="10"/>
        <v>-1.814885137099942</v>
      </c>
      <c r="H54" s="228">
        <f t="shared" si="10"/>
        <v>-9.543088490456908</v>
      </c>
      <c r="I54" s="244">
        <f t="shared" si="10"/>
        <v>-5.676254589963281</v>
      </c>
      <c r="J54" s="244">
        <f>(J52/J48-1)*100</f>
        <v>7.130958584474278</v>
      </c>
      <c r="K54" s="244">
        <f t="shared" si="10"/>
        <v>-2.9655356665776234</v>
      </c>
      <c r="L54" s="244">
        <f t="shared" si="10"/>
        <v>8.108108108108114</v>
      </c>
      <c r="M54" s="244">
        <f t="shared" si="10"/>
        <v>-5.035099935897669</v>
      </c>
      <c r="N54" s="244">
        <f t="shared" si="10"/>
        <v>9.919571045576415</v>
      </c>
      <c r="O54" s="228">
        <f t="shared" si="10"/>
        <v>12.113402061855671</v>
      </c>
      <c r="P54" s="228">
        <f>(P52/P48-1)*100</f>
        <v>7.606263982102912</v>
      </c>
      <c r="Q54" s="228">
        <f t="shared" si="10"/>
        <v>-10.317460317460315</v>
      </c>
      <c r="R54" s="228">
        <f t="shared" si="10"/>
        <v>10.222222222222221</v>
      </c>
      <c r="S54" s="244">
        <f t="shared" si="10"/>
        <v>-2.8919330289193357</v>
      </c>
      <c r="T54" s="244">
        <f t="shared" si="10"/>
        <v>2.2067363530778206</v>
      </c>
      <c r="U54" s="228">
        <f>(U52/U48-1)*100</f>
        <v>11.061651457823274</v>
      </c>
      <c r="V54" s="244">
        <f t="shared" si="10"/>
        <v>0.8064516129032251</v>
      </c>
      <c r="W54" s="244"/>
      <c r="X54" s="228">
        <f t="shared" si="10"/>
        <v>7.778819119025315</v>
      </c>
      <c r="Y54" s="228">
        <f t="shared" si="10"/>
        <v>2.5020177562550483</v>
      </c>
      <c r="Z54" s="244">
        <f t="shared" si="10"/>
        <v>-3.1858407079645934</v>
      </c>
      <c r="AA54" s="244">
        <f t="shared" si="10"/>
        <v>-4.305650750133272</v>
      </c>
      <c r="AB54" s="244">
        <f t="shared" si="10"/>
        <v>9.12484318033231</v>
      </c>
      <c r="AC54" s="369">
        <f>(AC52/AC48-1)*100</f>
        <v>-0.08789007234304425</v>
      </c>
      <c r="AD54" s="240"/>
      <c r="AE54" s="340"/>
      <c r="AF54" s="340"/>
      <c r="AG54" s="228"/>
      <c r="AH54" s="228"/>
      <c r="AI54" s="244"/>
      <c r="AJ54" s="228"/>
      <c r="AK54" s="228"/>
      <c r="AL54" s="228"/>
      <c r="AM54" s="228"/>
      <c r="AN54" s="228"/>
      <c r="AO54" s="228"/>
      <c r="AP54" s="228"/>
    </row>
    <row r="55" spans="1:38" ht="12.75">
      <c r="A55" s="58"/>
      <c r="B55" s="60"/>
      <c r="C55" s="244"/>
      <c r="D55" s="244"/>
      <c r="E55" s="165"/>
      <c r="F55" s="244"/>
      <c r="G55" s="244"/>
      <c r="H55" s="129"/>
      <c r="I55" s="244"/>
      <c r="J55" s="244"/>
      <c r="K55" s="244"/>
      <c r="L55" s="244"/>
      <c r="M55" s="244"/>
      <c r="N55" s="244"/>
      <c r="O55" s="129"/>
      <c r="P55" s="129"/>
      <c r="Q55" s="129"/>
      <c r="R55" s="124"/>
      <c r="S55" s="244"/>
      <c r="T55" s="244"/>
      <c r="U55" s="124"/>
      <c r="V55" s="244"/>
      <c r="W55" s="244"/>
      <c r="X55" s="124"/>
      <c r="Y55" s="124"/>
      <c r="Z55" s="244"/>
      <c r="AA55" s="244"/>
      <c r="AB55" s="244"/>
      <c r="AC55" s="244"/>
      <c r="AD55" s="240"/>
      <c r="AE55" s="340"/>
      <c r="AF55" s="340"/>
      <c r="AG55" s="165"/>
      <c r="AH55" s="129"/>
      <c r="AI55" s="244"/>
      <c r="AJ55" s="129"/>
      <c r="AK55" s="129"/>
      <c r="AL55" s="129"/>
    </row>
    <row r="56" spans="1:41" ht="12.75">
      <c r="A56" s="58"/>
      <c r="B56" s="59">
        <f>1+B52</f>
        <v>2003</v>
      </c>
      <c r="C56" s="247">
        <v>216.108</v>
      </c>
      <c r="D56" s="540">
        <v>92</v>
      </c>
      <c r="E56" s="348">
        <v>263</v>
      </c>
      <c r="F56" s="247">
        <v>81</v>
      </c>
      <c r="G56" s="247">
        <v>814</v>
      </c>
      <c r="H56" s="129">
        <v>14.6</v>
      </c>
      <c r="I56" s="281">
        <v>124.436</v>
      </c>
      <c r="J56" s="247">
        <v>890.804</v>
      </c>
      <c r="K56" s="247">
        <v>995.9</v>
      </c>
      <c r="L56" s="247">
        <v>39</v>
      </c>
      <c r="M56" s="247">
        <v>785</v>
      </c>
      <c r="N56" s="392">
        <v>12.3</v>
      </c>
      <c r="O56" s="129">
        <v>30.47</v>
      </c>
      <c r="P56" s="415">
        <v>48.8</v>
      </c>
      <c r="Q56" s="129">
        <v>343</v>
      </c>
      <c r="R56" s="416">
        <v>5.96</v>
      </c>
      <c r="S56" s="418">
        <v>463</v>
      </c>
      <c r="T56" s="247">
        <f>T52-T53+T57</f>
        <v>85.4</v>
      </c>
      <c r="U56" s="418">
        <v>518</v>
      </c>
      <c r="V56" s="247">
        <v>126</v>
      </c>
      <c r="W56" s="247"/>
      <c r="X56" s="245">
        <v>23</v>
      </c>
      <c r="Y56" s="124">
        <v>77.67</v>
      </c>
      <c r="Z56" s="247">
        <v>56.17</v>
      </c>
      <c r="AA56" s="247">
        <f>AA52-AA53+AA57</f>
        <v>99.525</v>
      </c>
      <c r="AB56" s="247">
        <v>701</v>
      </c>
      <c r="AC56" s="62">
        <f>SUM(C56:AB56)</f>
        <v>6906.143</v>
      </c>
      <c r="AD56" s="240"/>
      <c r="AE56" s="339">
        <f>1+AE52</f>
        <v>2003</v>
      </c>
      <c r="AG56" s="228">
        <f>+C56+F56+G56+I56+J56+K56+L56+M56+S56+T56+V56+Z56+AA56+AB56</f>
        <v>5477.342999999999</v>
      </c>
      <c r="AH56" s="129"/>
      <c r="AI56" s="239"/>
      <c r="AJ56" s="129"/>
      <c r="AK56" s="129"/>
      <c r="AL56" s="129"/>
      <c r="AO56" s="245"/>
    </row>
    <row r="57" spans="1:41" ht="14.25" customHeight="1">
      <c r="A57" s="58"/>
      <c r="B57" s="59"/>
      <c r="C57" s="242">
        <v>211</v>
      </c>
      <c r="D57" s="242">
        <v>92</v>
      </c>
      <c r="E57" s="242">
        <v>262.6</v>
      </c>
      <c r="F57" s="242">
        <v>81</v>
      </c>
      <c r="G57" s="242">
        <v>816</v>
      </c>
      <c r="H57" s="242">
        <v>15</v>
      </c>
      <c r="I57" s="242">
        <v>136</v>
      </c>
      <c r="J57" s="242">
        <v>936</v>
      </c>
      <c r="K57" s="242">
        <v>995.9</v>
      </c>
      <c r="L57" s="243">
        <v>39</v>
      </c>
      <c r="M57" s="242">
        <v>850</v>
      </c>
      <c r="N57" s="242">
        <v>12</v>
      </c>
      <c r="O57" s="242">
        <v>30</v>
      </c>
      <c r="P57" s="242">
        <v>49</v>
      </c>
      <c r="Q57" s="397">
        <v>343</v>
      </c>
      <c r="R57" s="242">
        <v>6.13</v>
      </c>
      <c r="S57" s="242">
        <v>482</v>
      </c>
      <c r="T57" s="243">
        <v>85.4</v>
      </c>
      <c r="U57" s="385">
        <v>568</v>
      </c>
      <c r="V57" s="242">
        <v>119</v>
      </c>
      <c r="W57" s="242"/>
      <c r="X57" s="242">
        <v>23</v>
      </c>
      <c r="Y57" s="242">
        <v>77.67</v>
      </c>
      <c r="Z57" s="242">
        <v>59</v>
      </c>
      <c r="AA57" s="242">
        <v>100</v>
      </c>
      <c r="AB57" s="242">
        <v>550</v>
      </c>
      <c r="AC57" s="222">
        <f>SUMIF(C57:AB57,"",C56:AB56)+SUM(C57:AB57)</f>
        <v>6938.7</v>
      </c>
      <c r="AD57" s="240"/>
      <c r="AG57" s="397"/>
      <c r="AH57" s="129"/>
      <c r="AI57" s="242"/>
      <c r="AJ57" s="129"/>
      <c r="AK57" s="129"/>
      <c r="AL57" s="397"/>
      <c r="AO57" s="242"/>
    </row>
    <row r="58" spans="1:42" ht="12.75">
      <c r="A58" s="58"/>
      <c r="B58" s="60" t="s">
        <v>15</v>
      </c>
      <c r="C58" s="244">
        <f aca="true" t="shared" si="11" ref="C58:AB58">(C56/C52-1)*100</f>
        <v>-0.8678899082568803</v>
      </c>
      <c r="D58" s="244"/>
      <c r="E58" s="228">
        <f t="shared" si="11"/>
        <v>56.12941525675274</v>
      </c>
      <c r="F58" s="244">
        <f t="shared" si="11"/>
        <v>-1.2195121951219523</v>
      </c>
      <c r="G58" s="244">
        <f t="shared" si="11"/>
        <v>-5.458768873403019</v>
      </c>
      <c r="H58" s="228">
        <f t="shared" si="11"/>
        <v>-6.649616368286448</v>
      </c>
      <c r="I58" s="244">
        <f t="shared" si="11"/>
        <v>0.9213300892133125</v>
      </c>
      <c r="J58" s="244">
        <f>(J56/J52-1)*100</f>
        <v>1.4744947941585096</v>
      </c>
      <c r="K58" s="244">
        <f>(K56/K52-1)*100</f>
        <v>-0.29034841810171574</v>
      </c>
      <c r="L58" s="244">
        <f t="shared" si="11"/>
        <v>-2.500000000000002</v>
      </c>
      <c r="M58" s="244">
        <f t="shared" si="11"/>
        <v>-0.5847138549448627</v>
      </c>
      <c r="N58" s="244">
        <f t="shared" si="11"/>
        <v>0</v>
      </c>
      <c r="O58" s="228">
        <f t="shared" si="11"/>
        <v>0.06568144499179418</v>
      </c>
      <c r="P58" s="228">
        <f>(P56/P52-1)*100</f>
        <v>1.4553014553014387</v>
      </c>
      <c r="Q58" s="228">
        <f t="shared" si="11"/>
        <v>1.179941002949847</v>
      </c>
      <c r="R58" s="244">
        <f>(R56/R52-1)*100</f>
        <v>0.13440860215054862</v>
      </c>
      <c r="S58" s="244">
        <f t="shared" si="11"/>
        <v>-27.4294670846395</v>
      </c>
      <c r="T58" s="244">
        <f t="shared" si="11"/>
        <v>-2.954545454545443</v>
      </c>
      <c r="U58" s="228">
        <f>(U56/U52-1)*100</f>
        <v>3.8076152304609145</v>
      </c>
      <c r="V58" s="244">
        <f t="shared" si="11"/>
        <v>0.8000000000000007</v>
      </c>
      <c r="W58" s="244"/>
      <c r="X58" s="228">
        <f t="shared" si="11"/>
        <v>0</v>
      </c>
      <c r="Y58" s="228">
        <f t="shared" si="11"/>
        <v>1.9291338582677175</v>
      </c>
      <c r="Z58" s="244">
        <f t="shared" si="11"/>
        <v>2.687385740402193</v>
      </c>
      <c r="AA58" s="244">
        <f t="shared" si="11"/>
        <v>-0.9947774185525948</v>
      </c>
      <c r="AB58" s="244">
        <f t="shared" si="11"/>
        <v>-5.409982282925352</v>
      </c>
      <c r="AC58" s="369">
        <f>(AC56/AC52-1)*100</f>
        <v>-0.7165625812699195</v>
      </c>
      <c r="AD58" s="240"/>
      <c r="AE58" s="340"/>
      <c r="AF58" s="340"/>
      <c r="AG58" s="228"/>
      <c r="AH58" s="228"/>
      <c r="AI58" s="244"/>
      <c r="AJ58" s="228"/>
      <c r="AK58" s="228"/>
      <c r="AL58" s="228"/>
      <c r="AM58" s="228"/>
      <c r="AN58" s="228"/>
      <c r="AO58" s="228"/>
      <c r="AP58" s="228"/>
    </row>
    <row r="59" spans="1:38" ht="12.75">
      <c r="A59" s="58"/>
      <c r="B59" s="60"/>
      <c r="C59" s="244"/>
      <c r="D59" s="244"/>
      <c r="E59" s="165"/>
      <c r="F59" s="244"/>
      <c r="G59" s="244"/>
      <c r="H59" s="129"/>
      <c r="I59" s="244"/>
      <c r="J59" s="244"/>
      <c r="K59" s="244"/>
      <c r="L59" s="244"/>
      <c r="M59" s="244"/>
      <c r="N59" s="244"/>
      <c r="O59" s="129"/>
      <c r="P59" s="129"/>
      <c r="Q59" s="129"/>
      <c r="R59" s="124"/>
      <c r="S59" s="244"/>
      <c r="T59" s="244"/>
      <c r="U59" s="124"/>
      <c r="V59" s="244"/>
      <c r="W59" s="244"/>
      <c r="X59" s="124"/>
      <c r="Y59" s="124"/>
      <c r="Z59" s="244"/>
      <c r="AA59" s="244"/>
      <c r="AB59" s="244"/>
      <c r="AC59" s="62"/>
      <c r="AD59" s="240"/>
      <c r="AE59" s="340"/>
      <c r="AF59" s="340"/>
      <c r="AG59" s="165"/>
      <c r="AH59" s="129"/>
      <c r="AI59" s="244"/>
      <c r="AJ59" s="129"/>
      <c r="AK59" s="129"/>
      <c r="AL59" s="129"/>
    </row>
    <row r="60" spans="1:41" ht="12.75">
      <c r="A60" s="58"/>
      <c r="B60" s="59">
        <f>1+B56</f>
        <v>2004</v>
      </c>
      <c r="C60" s="247">
        <v>230.368</v>
      </c>
      <c r="D60" s="540">
        <v>92.5</v>
      </c>
      <c r="E60" s="348">
        <v>242</v>
      </c>
      <c r="F60" s="247">
        <v>83</v>
      </c>
      <c r="G60" s="247">
        <v>804.25</v>
      </c>
      <c r="H60" s="129">
        <v>13.35</v>
      </c>
      <c r="I60" s="247">
        <v>125.617</v>
      </c>
      <c r="J60" s="419">
        <v>923.91</v>
      </c>
      <c r="K60" s="418">
        <f>K56-K57+K61</f>
        <v>1021</v>
      </c>
      <c r="L60" s="247">
        <v>39</v>
      </c>
      <c r="M60" s="247">
        <v>783</v>
      </c>
      <c r="N60" s="246">
        <v>12.3</v>
      </c>
      <c r="O60" s="129">
        <v>29.84</v>
      </c>
      <c r="P60" s="245">
        <f>P56-P57+P61</f>
        <v>48.8</v>
      </c>
      <c r="Q60" s="129">
        <v>326</v>
      </c>
      <c r="R60" s="245">
        <f>R56-R57+R61</f>
        <v>5.97</v>
      </c>
      <c r="S60" s="245">
        <f>S56-S57+S61</f>
        <v>611</v>
      </c>
      <c r="T60" s="247">
        <f>T56-T57+T61</f>
        <v>87.1</v>
      </c>
      <c r="U60" s="461">
        <f>U56-U57+U61</f>
        <v>520</v>
      </c>
      <c r="V60" s="437">
        <v>132</v>
      </c>
      <c r="W60" s="437"/>
      <c r="X60" s="245">
        <v>23</v>
      </c>
      <c r="Y60" s="124">
        <v>78.4</v>
      </c>
      <c r="Z60" s="247">
        <v>57.96</v>
      </c>
      <c r="AA60" s="247">
        <v>110.507</v>
      </c>
      <c r="AB60" s="247">
        <v>789</v>
      </c>
      <c r="AC60" s="62">
        <f>SUM(C60:AB60)</f>
        <v>7189.872</v>
      </c>
      <c r="AD60" s="240"/>
      <c r="AE60" s="339">
        <f>1+AE56</f>
        <v>2004</v>
      </c>
      <c r="AF60" s="341">
        <f>+AC60-W60-D60</f>
        <v>7097.372</v>
      </c>
      <c r="AG60" s="228">
        <f>+C60+F60+G60+I60+J60+K60+L60+M60+S60+T60+V60+Z60+AA60+AB60</f>
        <v>5797.712</v>
      </c>
      <c r="AH60" s="129"/>
      <c r="AI60" s="245"/>
      <c r="AJ60" s="129"/>
      <c r="AK60" s="129"/>
      <c r="AL60" s="129"/>
      <c r="AO60" s="245"/>
    </row>
    <row r="61" spans="1:41" ht="14.25" customHeight="1">
      <c r="A61" s="58"/>
      <c r="B61" s="59"/>
      <c r="C61" s="242">
        <v>225</v>
      </c>
      <c r="D61" s="242">
        <v>92.5</v>
      </c>
      <c r="E61" s="242">
        <v>242.3</v>
      </c>
      <c r="F61" s="242">
        <v>84</v>
      </c>
      <c r="G61" s="242">
        <v>805</v>
      </c>
      <c r="H61" s="242">
        <v>13</v>
      </c>
      <c r="I61" s="242">
        <v>136</v>
      </c>
      <c r="J61" s="360">
        <v>944</v>
      </c>
      <c r="K61" s="242">
        <v>1021</v>
      </c>
      <c r="L61" s="243">
        <v>38.5</v>
      </c>
      <c r="M61" s="242">
        <v>863</v>
      </c>
      <c r="N61" s="242">
        <v>11</v>
      </c>
      <c r="O61" s="242">
        <v>32</v>
      </c>
      <c r="P61" s="242">
        <v>49</v>
      </c>
      <c r="Q61" s="397">
        <v>326</v>
      </c>
      <c r="R61" s="242">
        <v>6.14</v>
      </c>
      <c r="S61" s="242">
        <v>630</v>
      </c>
      <c r="T61" s="243">
        <v>87.1</v>
      </c>
      <c r="U61" s="462">
        <v>570</v>
      </c>
      <c r="V61" s="242">
        <v>126</v>
      </c>
      <c r="W61" s="242"/>
      <c r="X61" s="242">
        <v>23</v>
      </c>
      <c r="Y61" s="242">
        <v>68</v>
      </c>
      <c r="Z61" s="242">
        <v>58.2</v>
      </c>
      <c r="AA61" s="242">
        <v>108</v>
      </c>
      <c r="AB61" s="242">
        <v>584</v>
      </c>
      <c r="AC61" s="222">
        <f>SUMIF(C61:AB61,"",C60:AB60)+SUM(C61:AB61)</f>
        <v>7142.740000000001</v>
      </c>
      <c r="AD61" s="240"/>
      <c r="AG61" s="397"/>
      <c r="AH61" s="129"/>
      <c r="AI61" s="242"/>
      <c r="AJ61" s="129"/>
      <c r="AK61" s="129"/>
      <c r="AL61" s="397"/>
      <c r="AO61" s="242"/>
    </row>
    <row r="62" spans="1:42" ht="12.75">
      <c r="A62" s="58"/>
      <c r="B62" s="60" t="s">
        <v>15</v>
      </c>
      <c r="C62" s="244">
        <f aca="true" t="shared" si="12" ref="C62:AB62">(C60/C56-1)*100</f>
        <v>6.598552575564076</v>
      </c>
      <c r="D62" s="244">
        <f t="shared" si="12"/>
        <v>0.5434782608695565</v>
      </c>
      <c r="E62" s="228">
        <f t="shared" si="12"/>
        <v>-7.984790874524716</v>
      </c>
      <c r="F62" s="244">
        <f t="shared" si="12"/>
        <v>2.4691358024691468</v>
      </c>
      <c r="G62" s="244">
        <f t="shared" si="12"/>
        <v>-1.1977886977886931</v>
      </c>
      <c r="H62" s="228">
        <f t="shared" si="12"/>
        <v>-8.56164383561644</v>
      </c>
      <c r="I62" s="244">
        <f t="shared" si="12"/>
        <v>0.9490822591532888</v>
      </c>
      <c r="J62" s="244">
        <f>(J60/J56-1)*100</f>
        <v>3.7164179774675565</v>
      </c>
      <c r="K62" s="244">
        <f>(K60/K56-1)*100</f>
        <v>2.5203333668039063</v>
      </c>
      <c r="L62" s="244">
        <f t="shared" si="12"/>
        <v>0</v>
      </c>
      <c r="M62" s="244">
        <f t="shared" si="12"/>
        <v>-0.2547770700636942</v>
      </c>
      <c r="N62" s="244">
        <f t="shared" si="12"/>
        <v>0</v>
      </c>
      <c r="O62" s="228">
        <f t="shared" si="12"/>
        <v>-2.0676074827699398</v>
      </c>
      <c r="P62" s="228">
        <f>(P60/P56-1)*100</f>
        <v>0</v>
      </c>
      <c r="Q62" s="228">
        <f t="shared" si="12"/>
        <v>-4.956268221574344</v>
      </c>
      <c r="R62" s="228">
        <f t="shared" si="12"/>
        <v>0.1677852348993314</v>
      </c>
      <c r="S62" s="244">
        <f t="shared" si="12"/>
        <v>31.965442764578846</v>
      </c>
      <c r="T62" s="244">
        <f t="shared" si="12"/>
        <v>1.990632318501162</v>
      </c>
      <c r="U62" s="463">
        <f t="shared" si="12"/>
        <v>0.38610038610038533</v>
      </c>
      <c r="V62" s="228">
        <f t="shared" si="12"/>
        <v>4.761904761904767</v>
      </c>
      <c r="W62" s="228"/>
      <c r="X62" s="228">
        <f t="shared" si="12"/>
        <v>0</v>
      </c>
      <c r="Y62" s="228">
        <f t="shared" si="12"/>
        <v>0.9398738251577221</v>
      </c>
      <c r="Z62" s="244">
        <f t="shared" si="12"/>
        <v>3.1867544952821847</v>
      </c>
      <c r="AA62" s="244">
        <f t="shared" si="12"/>
        <v>11.034413463953774</v>
      </c>
      <c r="AB62" s="244">
        <f t="shared" si="12"/>
        <v>12.553495007132675</v>
      </c>
      <c r="AC62" s="369">
        <f>(AC60/AC56-1)*100</f>
        <v>4.108356864316298</v>
      </c>
      <c r="AD62" s="240"/>
      <c r="AE62" s="340"/>
      <c r="AF62" s="340"/>
      <c r="AG62" s="228"/>
      <c r="AH62" s="228"/>
      <c r="AI62" s="244"/>
      <c r="AJ62" s="228"/>
      <c r="AK62" s="228"/>
      <c r="AL62" s="228"/>
      <c r="AM62" s="228"/>
      <c r="AN62" s="228"/>
      <c r="AO62" s="228"/>
      <c r="AP62" s="228"/>
    </row>
    <row r="63" spans="1:42" ht="12.75">
      <c r="A63" s="58"/>
      <c r="B63" s="60"/>
      <c r="C63" s="244"/>
      <c r="D63" s="244"/>
      <c r="E63" s="228"/>
      <c r="F63" s="244"/>
      <c r="G63" s="244"/>
      <c r="H63" s="228"/>
      <c r="I63" s="244"/>
      <c r="J63" s="244"/>
      <c r="K63" s="244"/>
      <c r="L63" s="244"/>
      <c r="M63" s="244"/>
      <c r="N63" s="244"/>
      <c r="O63" s="228"/>
      <c r="P63" s="228"/>
      <c r="Q63" s="228"/>
      <c r="R63" s="228"/>
      <c r="S63" s="244"/>
      <c r="T63" s="244"/>
      <c r="U63" s="463"/>
      <c r="V63" s="244"/>
      <c r="W63" s="244"/>
      <c r="X63" s="228"/>
      <c r="Y63" s="228"/>
      <c r="Z63" s="244"/>
      <c r="AA63" s="244"/>
      <c r="AB63" s="244"/>
      <c r="AC63" s="369"/>
      <c r="AD63" s="240"/>
      <c r="AE63" s="340"/>
      <c r="AF63" s="340"/>
      <c r="AG63" s="228"/>
      <c r="AH63" s="228"/>
      <c r="AI63" s="244"/>
      <c r="AJ63" s="228"/>
      <c r="AK63" s="228"/>
      <c r="AL63" s="228"/>
      <c r="AM63" s="228"/>
      <c r="AN63" s="228"/>
      <c r="AO63" s="228"/>
      <c r="AP63" s="228"/>
    </row>
    <row r="64" spans="1:41" ht="12.75">
      <c r="A64" s="58"/>
      <c r="B64" s="59">
        <f>1+B60</f>
        <v>2005</v>
      </c>
      <c r="C64" s="433">
        <v>199.9</v>
      </c>
      <c r="D64" s="540">
        <v>95.93</v>
      </c>
      <c r="E64" s="238">
        <v>235</v>
      </c>
      <c r="F64" s="496">
        <f>F60-F61+F65</f>
        <v>80</v>
      </c>
      <c r="G64" s="437">
        <v>816.4</v>
      </c>
      <c r="H64" s="228">
        <v>13.35</v>
      </c>
      <c r="I64" s="433">
        <v>123.18</v>
      </c>
      <c r="J64" s="245">
        <f>J60-J61+J65</f>
        <v>923.91</v>
      </c>
      <c r="K64" s="516">
        <f>K60-K61+K65</f>
        <v>1000.5</v>
      </c>
      <c r="L64" s="496">
        <v>43</v>
      </c>
      <c r="M64" s="496">
        <v>777</v>
      </c>
      <c r="N64" s="246">
        <v>12.3</v>
      </c>
      <c r="O64" s="228">
        <v>29.84</v>
      </c>
      <c r="P64" s="245">
        <f>P60-P61+P65</f>
        <v>48.8</v>
      </c>
      <c r="Q64" s="129">
        <v>301</v>
      </c>
      <c r="R64" s="245">
        <f>R60-R61+R65</f>
        <v>5.93</v>
      </c>
      <c r="S64" s="245">
        <f>S60-S61+S65</f>
        <v>607</v>
      </c>
      <c r="T64" s="433">
        <v>89.3</v>
      </c>
      <c r="U64" s="461">
        <f>U60-U61+U65</f>
        <v>490</v>
      </c>
      <c r="V64" s="433">
        <v>120</v>
      </c>
      <c r="W64" s="540">
        <v>366</v>
      </c>
      <c r="X64" s="245">
        <v>23</v>
      </c>
      <c r="Y64" s="228">
        <v>78.4</v>
      </c>
      <c r="Z64" s="433">
        <v>58.2</v>
      </c>
      <c r="AA64" s="516">
        <v>108.3</v>
      </c>
      <c r="AB64" s="496">
        <v>819.05</v>
      </c>
      <c r="AC64" s="62">
        <f>SUM(C64:AB64)</f>
        <v>7465.290000000001</v>
      </c>
      <c r="AD64" s="240"/>
      <c r="AE64" s="339">
        <f>1+AE60</f>
        <v>2005</v>
      </c>
      <c r="AF64" s="341">
        <f>+AC64-W64-D64</f>
        <v>7003.360000000001</v>
      </c>
      <c r="AG64" s="228">
        <f>+C64+F64+G64+I64+J64+K64+L64+M64+S64+T64+V64+Z64+AA64+AB64</f>
        <v>5765.74</v>
      </c>
      <c r="AH64" s="129"/>
      <c r="AI64" s="245"/>
      <c r="AJ64" s="129"/>
      <c r="AK64" s="129"/>
      <c r="AL64" s="129"/>
      <c r="AO64" s="245"/>
    </row>
    <row r="65" spans="1:41" ht="12.75">
      <c r="A65" s="58"/>
      <c r="B65" s="59"/>
      <c r="C65" s="397">
        <v>227</v>
      </c>
      <c r="D65" s="397">
        <v>95.93</v>
      </c>
      <c r="E65" s="242">
        <v>221.8</v>
      </c>
      <c r="F65" s="242">
        <v>81</v>
      </c>
      <c r="G65" s="242">
        <v>788</v>
      </c>
      <c r="H65" s="242">
        <v>13.4</v>
      </c>
      <c r="I65" s="242">
        <v>126</v>
      </c>
      <c r="J65" s="360">
        <v>944</v>
      </c>
      <c r="K65" s="397">
        <v>1000.5</v>
      </c>
      <c r="L65" s="385">
        <v>39</v>
      </c>
      <c r="M65" s="242">
        <v>847</v>
      </c>
      <c r="N65" s="397">
        <v>9</v>
      </c>
      <c r="O65" s="242">
        <v>30.5</v>
      </c>
      <c r="P65" s="242">
        <v>49</v>
      </c>
      <c r="Q65" s="397">
        <v>301</v>
      </c>
      <c r="R65" s="242">
        <v>6.1</v>
      </c>
      <c r="S65" s="242">
        <v>626</v>
      </c>
      <c r="T65" s="385">
        <v>87.5</v>
      </c>
      <c r="U65" s="462">
        <v>540</v>
      </c>
      <c r="V65" s="242">
        <v>126</v>
      </c>
      <c r="W65" s="242">
        <v>366</v>
      </c>
      <c r="X65" s="242">
        <v>23</v>
      </c>
      <c r="Y65" s="242">
        <v>63</v>
      </c>
      <c r="Z65" s="242">
        <v>58.4</v>
      </c>
      <c r="AA65" s="242">
        <v>107</v>
      </c>
      <c r="AB65" s="397">
        <v>579</v>
      </c>
      <c r="AC65" s="222">
        <f>SUMIF(C65:AB65,"",C64:AB64)+SUM(C65:AB65)</f>
        <v>7355.13</v>
      </c>
      <c r="AD65" s="240"/>
      <c r="AG65" s="397"/>
      <c r="AH65" s="129"/>
      <c r="AI65" s="397"/>
      <c r="AJ65" s="129"/>
      <c r="AK65" s="129"/>
      <c r="AL65" s="397"/>
      <c r="AO65" s="242"/>
    </row>
    <row r="66" spans="1:42" ht="12.75">
      <c r="A66" s="58"/>
      <c r="B66" s="60" t="s">
        <v>15</v>
      </c>
      <c r="C66" s="244">
        <f aca="true" t="shared" si="13" ref="C66:Y66">(C64/C60-1)*100</f>
        <v>-13.225795249340177</v>
      </c>
      <c r="D66" s="244"/>
      <c r="E66" s="228">
        <f t="shared" si="13"/>
        <v>-2.892561983471076</v>
      </c>
      <c r="F66" s="244">
        <f t="shared" si="13"/>
        <v>-3.6144578313253017</v>
      </c>
      <c r="G66" s="244">
        <f>(G64/G60-1)*100</f>
        <v>1.5107242772769647</v>
      </c>
      <c r="H66" s="228">
        <f t="shared" si="13"/>
        <v>0</v>
      </c>
      <c r="I66" s="244">
        <f t="shared" si="13"/>
        <v>-1.940024041331978</v>
      </c>
      <c r="J66" s="244">
        <f t="shared" si="13"/>
        <v>0</v>
      </c>
      <c r="K66" s="244">
        <f t="shared" si="13"/>
        <v>-2.007835455435847</v>
      </c>
      <c r="L66" s="244">
        <f t="shared" si="13"/>
        <v>10.256410256410264</v>
      </c>
      <c r="M66" s="244">
        <f>(M64/M60-1)*100</f>
        <v>-0.7662835249042099</v>
      </c>
      <c r="N66" s="244">
        <f t="shared" si="13"/>
        <v>0</v>
      </c>
      <c r="O66" s="228">
        <f t="shared" si="13"/>
        <v>0</v>
      </c>
      <c r="P66" s="228">
        <f t="shared" si="13"/>
        <v>0</v>
      </c>
      <c r="Q66" s="228">
        <f t="shared" si="13"/>
        <v>-7.668711656441718</v>
      </c>
      <c r="R66" s="228">
        <f t="shared" si="13"/>
        <v>-0.670016750418756</v>
      </c>
      <c r="S66" s="244">
        <f>(S64/S60-1)*100</f>
        <v>-0.6546644844517169</v>
      </c>
      <c r="T66" s="244">
        <f t="shared" si="13"/>
        <v>2.5258323765786406</v>
      </c>
      <c r="U66" s="463">
        <f t="shared" si="13"/>
        <v>-5.769230769230771</v>
      </c>
      <c r="V66" s="244">
        <f>(V64/V60-1)*100</f>
        <v>-9.090909090909093</v>
      </c>
      <c r="W66" s="244" t="e">
        <f>(W64/W60-1)*100</f>
        <v>#DIV/0!</v>
      </c>
      <c r="X66" s="228">
        <f t="shared" si="13"/>
        <v>0</v>
      </c>
      <c r="Y66" s="228">
        <f t="shared" si="13"/>
        <v>0</v>
      </c>
      <c r="Z66" s="244">
        <f>(Z64/Z60-1)*100</f>
        <v>0.41407867494824835</v>
      </c>
      <c r="AA66" s="244">
        <f>(AA64/AA60-1)*100</f>
        <v>-1.997158551042022</v>
      </c>
      <c r="AB66" s="244">
        <f>(AB64/AB60-1)*100</f>
        <v>3.80861850443599</v>
      </c>
      <c r="AC66" s="369">
        <f>(AC64/AC60-1)*100</f>
        <v>3.830638431393507</v>
      </c>
      <c r="AD66" s="240"/>
      <c r="AE66" s="340"/>
      <c r="AF66" s="340"/>
      <c r="AG66" s="228"/>
      <c r="AH66" s="228"/>
      <c r="AI66" s="244"/>
      <c r="AJ66" s="228"/>
      <c r="AK66" s="228"/>
      <c r="AL66" s="228"/>
      <c r="AM66" s="228"/>
      <c r="AN66" s="228"/>
      <c r="AO66" s="228"/>
      <c r="AP66" s="228"/>
    </row>
    <row r="67" spans="1:42" ht="12.75">
      <c r="A67" s="58"/>
      <c r="B67" s="60"/>
      <c r="C67" s="244"/>
      <c r="D67" s="244"/>
      <c r="E67" s="228"/>
      <c r="F67" s="244"/>
      <c r="G67" s="244"/>
      <c r="H67" s="228"/>
      <c r="I67" s="244"/>
      <c r="J67" s="244"/>
      <c r="K67" s="244"/>
      <c r="L67" s="244"/>
      <c r="M67" s="244"/>
      <c r="N67" s="244"/>
      <c r="O67" s="228"/>
      <c r="P67" s="228"/>
      <c r="Q67" s="228"/>
      <c r="R67" s="228"/>
      <c r="S67" s="244"/>
      <c r="T67" s="244"/>
      <c r="U67" s="463"/>
      <c r="V67" s="244"/>
      <c r="W67" s="244"/>
      <c r="X67" s="228"/>
      <c r="Y67" s="228"/>
      <c r="Z67" s="244"/>
      <c r="AA67" s="244"/>
      <c r="AB67" s="244"/>
      <c r="AC67" s="369"/>
      <c r="AD67" s="240"/>
      <c r="AE67" s="340"/>
      <c r="AF67" s="340"/>
      <c r="AG67" s="228"/>
      <c r="AH67" s="228"/>
      <c r="AI67" s="244"/>
      <c r="AJ67" s="228"/>
      <c r="AK67" s="228"/>
      <c r="AL67" s="228"/>
      <c r="AM67" s="228"/>
      <c r="AN67" s="228"/>
      <c r="AO67" s="228"/>
      <c r="AP67" s="228"/>
    </row>
    <row r="68" spans="1:42" ht="12.75">
      <c r="A68" s="58"/>
      <c r="B68" s="59">
        <f>1+B64</f>
        <v>2006</v>
      </c>
      <c r="C68" s="245">
        <f>C64-C65+C69</f>
        <v>188.9</v>
      </c>
      <c r="D68" s="245">
        <v>99.06</v>
      </c>
      <c r="E68" s="245">
        <f>E64-E65+E69</f>
        <v>233.2</v>
      </c>
      <c r="F68" s="433">
        <v>77</v>
      </c>
      <c r="G68" s="437">
        <v>796.45</v>
      </c>
      <c r="H68" s="245">
        <f aca="true" t="shared" si="14" ref="H68:AA68">H64-H65+H69</f>
        <v>13.35</v>
      </c>
      <c r="I68" s="245">
        <f t="shared" si="14"/>
        <v>117.18</v>
      </c>
      <c r="J68" s="245">
        <f>J64-J65+J69</f>
        <v>923.91</v>
      </c>
      <c r="K68" s="245">
        <f>K64-K65+K69</f>
        <v>973.4</v>
      </c>
      <c r="L68" s="433">
        <v>46</v>
      </c>
      <c r="M68" s="433">
        <v>743</v>
      </c>
      <c r="N68" s="245">
        <f t="shared" si="14"/>
        <v>12.3</v>
      </c>
      <c r="O68" s="245">
        <f t="shared" si="14"/>
        <v>29.14</v>
      </c>
      <c r="P68" s="245">
        <f>P64-P65+P69</f>
        <v>48.8</v>
      </c>
      <c r="Q68" s="245">
        <v>310</v>
      </c>
      <c r="R68" s="245">
        <f>R64-R65+R69</f>
        <v>5.93</v>
      </c>
      <c r="S68" s="245">
        <f>S64-S65+S69</f>
        <v>615</v>
      </c>
      <c r="T68" s="245">
        <f t="shared" si="14"/>
        <v>90.8</v>
      </c>
      <c r="U68" s="461">
        <f>U64-U65+U69</f>
        <v>490</v>
      </c>
      <c r="V68" s="245">
        <f t="shared" si="14"/>
        <v>119</v>
      </c>
      <c r="W68" s="245">
        <v>366</v>
      </c>
      <c r="X68" s="245">
        <f t="shared" si="14"/>
        <v>23</v>
      </c>
      <c r="Y68" s="245">
        <f t="shared" si="14"/>
        <v>78.4</v>
      </c>
      <c r="Z68" s="245">
        <f t="shared" si="14"/>
        <v>57.1</v>
      </c>
      <c r="AA68" s="245">
        <f t="shared" si="14"/>
        <v>106.3</v>
      </c>
      <c r="AB68" s="433">
        <v>634.4</v>
      </c>
      <c r="AC68" s="62">
        <f>SUM(C68:AB68)</f>
        <v>7197.620000000002</v>
      </c>
      <c r="AD68" s="240"/>
      <c r="AE68" s="339">
        <f>1+AE64</f>
        <v>2006</v>
      </c>
      <c r="AF68" s="341">
        <f>+AC68-W68-D68</f>
        <v>6732.560000000001</v>
      </c>
      <c r="AG68" s="228">
        <f>+C68+F68+G68+I68+J68+K68+L68+M68+S68+T68+V68+Z68+AA68+AB68</f>
        <v>5488.4400000000005</v>
      </c>
      <c r="AH68" s="228"/>
      <c r="AI68" s="244"/>
      <c r="AJ68" s="228"/>
      <c r="AK68" s="228"/>
      <c r="AL68" s="228"/>
      <c r="AM68" s="228"/>
      <c r="AN68" s="228"/>
      <c r="AO68" s="245"/>
      <c r="AP68" s="228"/>
    </row>
    <row r="69" spans="1:42" ht="12.75">
      <c r="A69" s="58"/>
      <c r="B69" s="60"/>
      <c r="C69" s="397">
        <v>216</v>
      </c>
      <c r="D69" s="397">
        <v>99.06</v>
      </c>
      <c r="E69" s="242">
        <v>220</v>
      </c>
      <c r="F69" s="242">
        <v>79</v>
      </c>
      <c r="G69" s="242">
        <v>796</v>
      </c>
      <c r="H69" s="242">
        <v>13.4</v>
      </c>
      <c r="I69" s="242">
        <v>120</v>
      </c>
      <c r="J69" s="360">
        <v>944</v>
      </c>
      <c r="K69" s="397">
        <v>973.4</v>
      </c>
      <c r="L69" s="385">
        <v>38.6</v>
      </c>
      <c r="M69" s="360">
        <v>850</v>
      </c>
      <c r="N69" s="385">
        <v>9</v>
      </c>
      <c r="O69" s="242">
        <v>29.8</v>
      </c>
      <c r="P69" s="242">
        <v>49</v>
      </c>
      <c r="Q69" s="397">
        <v>310</v>
      </c>
      <c r="R69" s="242">
        <v>6.1</v>
      </c>
      <c r="S69" s="242">
        <v>634</v>
      </c>
      <c r="T69" s="385">
        <v>89</v>
      </c>
      <c r="U69" s="462">
        <v>540</v>
      </c>
      <c r="V69" s="242">
        <v>125</v>
      </c>
      <c r="W69" s="242">
        <v>366</v>
      </c>
      <c r="X69" s="242">
        <v>23</v>
      </c>
      <c r="Y69" s="242">
        <v>63</v>
      </c>
      <c r="Z69" s="242">
        <v>57.3</v>
      </c>
      <c r="AA69" s="242">
        <v>105</v>
      </c>
      <c r="AB69" s="397">
        <v>568</v>
      </c>
      <c r="AC69" s="222">
        <f>SUMIF(C69:AB69,"",C68:AB68)+SUM(C69:AB69)</f>
        <v>7323.660000000001</v>
      </c>
      <c r="AD69" s="240"/>
      <c r="AE69" s="340"/>
      <c r="AF69" s="340"/>
      <c r="AG69" s="397"/>
      <c r="AH69" s="228"/>
      <c r="AI69" s="244"/>
      <c r="AJ69" s="228"/>
      <c r="AK69" s="228"/>
      <c r="AL69" s="397"/>
      <c r="AM69" s="228"/>
      <c r="AN69" s="228"/>
      <c r="AO69" s="242"/>
      <c r="AP69" s="228"/>
    </row>
    <row r="70" spans="1:41" ht="12.75">
      <c r="A70" s="58"/>
      <c r="B70" s="60" t="s">
        <v>15</v>
      </c>
      <c r="C70" s="244">
        <f aca="true" t="shared" si="15" ref="C70:AB70">(C68/C64-1)*100</f>
        <v>-5.502751375687842</v>
      </c>
      <c r="D70" s="244"/>
      <c r="E70" s="228">
        <f>(E68/E64-1)*100</f>
        <v>-0.7659574468085184</v>
      </c>
      <c r="F70" s="244">
        <f>(F68/F64-1)*100</f>
        <v>-3.749999999999998</v>
      </c>
      <c r="G70" s="244">
        <f>(G68/G64-1)*100</f>
        <v>-2.4436550710435934</v>
      </c>
      <c r="H70" s="244">
        <f t="shared" si="15"/>
        <v>0</v>
      </c>
      <c r="I70" s="244">
        <f t="shared" si="15"/>
        <v>-4.870920603994156</v>
      </c>
      <c r="J70" s="244">
        <f t="shared" si="15"/>
        <v>0</v>
      </c>
      <c r="K70" s="244">
        <f>(K68/K64-1)*100</f>
        <v>-2.7086456771614253</v>
      </c>
      <c r="L70" s="244">
        <f t="shared" si="15"/>
        <v>6.976744186046502</v>
      </c>
      <c r="M70" s="244">
        <f>(M68/M64-1)*100</f>
        <v>-4.375804375804371</v>
      </c>
      <c r="N70" s="244">
        <f t="shared" si="15"/>
        <v>0</v>
      </c>
      <c r="O70" s="244">
        <f t="shared" si="15"/>
        <v>-2.3458445040214437</v>
      </c>
      <c r="P70" s="244">
        <f>(P68/P64-1)*100</f>
        <v>0</v>
      </c>
      <c r="Q70" s="129"/>
      <c r="R70" s="244">
        <f>(R68/R64-1)*100</f>
        <v>0</v>
      </c>
      <c r="S70" s="244">
        <f>(S68/S64-1)*100</f>
        <v>1.317957166392092</v>
      </c>
      <c r="T70" s="244">
        <f t="shared" si="15"/>
        <v>1.6797312430011146</v>
      </c>
      <c r="U70" s="464">
        <f t="shared" si="15"/>
        <v>0</v>
      </c>
      <c r="V70" s="244">
        <f t="shared" si="15"/>
        <v>-0.8333333333333304</v>
      </c>
      <c r="W70" s="244">
        <f t="shared" si="15"/>
        <v>0</v>
      </c>
      <c r="X70" s="228">
        <f>(X68/X64-1)*100</f>
        <v>0</v>
      </c>
      <c r="Y70" s="244">
        <f>(Y68/Y64-1)*100</f>
        <v>0</v>
      </c>
      <c r="Z70" s="244">
        <f t="shared" si="15"/>
        <v>-1.8900343642611728</v>
      </c>
      <c r="AA70" s="244">
        <f t="shared" si="15"/>
        <v>-1.846722068328721</v>
      </c>
      <c r="AB70" s="244">
        <f t="shared" si="15"/>
        <v>-22.54441120810695</v>
      </c>
      <c r="AC70" s="369">
        <f>(AC68/AC64-1)*100</f>
        <v>-3.585527152997392</v>
      </c>
      <c r="AD70" s="240"/>
      <c r="AG70" s="228"/>
      <c r="AH70" s="129"/>
      <c r="AI70" s="244"/>
      <c r="AJ70" s="129"/>
      <c r="AK70" s="129"/>
      <c r="AL70" s="129"/>
      <c r="AO70" s="228"/>
    </row>
    <row r="71" spans="1:41" ht="12.75">
      <c r="A71" s="58"/>
      <c r="B71" s="60"/>
      <c r="C71" s="8"/>
      <c r="D71" s="267"/>
      <c r="E71" s="396"/>
      <c r="F71" s="8"/>
      <c r="G71" s="8"/>
      <c r="H71" s="396"/>
      <c r="I71" s="8"/>
      <c r="J71" s="8"/>
      <c r="K71" s="8"/>
      <c r="L71" s="8"/>
      <c r="M71" s="8"/>
      <c r="N71" s="396"/>
      <c r="O71" s="396"/>
      <c r="P71" s="396"/>
      <c r="Q71" s="396"/>
      <c r="R71" s="396"/>
      <c r="S71" s="8"/>
      <c r="T71" s="8"/>
      <c r="U71" s="413"/>
      <c r="V71" s="8"/>
      <c r="W71" s="8"/>
      <c r="X71" s="396"/>
      <c r="Y71" s="396"/>
      <c r="Z71" s="8"/>
      <c r="AA71" s="8"/>
      <c r="AB71" s="8"/>
      <c r="AC71" s="369"/>
      <c r="AD71" s="240"/>
      <c r="AG71" s="228"/>
      <c r="AH71" s="129"/>
      <c r="AI71" s="244"/>
      <c r="AO71" s="228"/>
    </row>
    <row r="72" spans="1:41" ht="12.75">
      <c r="A72" s="58"/>
      <c r="B72" s="60">
        <f>1+B68</f>
        <v>2007</v>
      </c>
      <c r="C72" s="246">
        <f aca="true" t="shared" si="16" ref="C72:AB72">C68-C69+C73</f>
        <v>170.9</v>
      </c>
      <c r="D72" s="246">
        <v>102.53</v>
      </c>
      <c r="E72" s="246">
        <f t="shared" si="16"/>
        <v>231.2</v>
      </c>
      <c r="F72" s="246">
        <f t="shared" si="16"/>
        <v>77</v>
      </c>
      <c r="G72" s="246">
        <f t="shared" si="16"/>
        <v>805.45</v>
      </c>
      <c r="H72" s="246">
        <f t="shared" si="16"/>
        <v>13.35</v>
      </c>
      <c r="I72" s="246">
        <f t="shared" si="16"/>
        <v>115.18</v>
      </c>
      <c r="J72" s="246">
        <f t="shared" si="16"/>
        <v>1030.9099999999999</v>
      </c>
      <c r="K72" s="246">
        <f t="shared" si="16"/>
        <v>963</v>
      </c>
      <c r="L72" s="246">
        <f t="shared" si="16"/>
        <v>46.6</v>
      </c>
      <c r="M72" s="246">
        <f t="shared" si="16"/>
        <v>743</v>
      </c>
      <c r="N72" s="246">
        <f t="shared" si="16"/>
        <v>12.3</v>
      </c>
      <c r="O72" s="246">
        <f t="shared" si="16"/>
        <v>29.14</v>
      </c>
      <c r="P72" s="246">
        <f t="shared" si="16"/>
        <v>48.8</v>
      </c>
      <c r="Q72" s="246">
        <f t="shared" si="16"/>
        <v>310</v>
      </c>
      <c r="R72" s="246">
        <f t="shared" si="16"/>
        <v>5.93</v>
      </c>
      <c r="S72" s="246">
        <f t="shared" si="16"/>
        <v>623</v>
      </c>
      <c r="T72" s="246">
        <f t="shared" si="16"/>
        <v>90.8</v>
      </c>
      <c r="U72" s="465">
        <f t="shared" si="16"/>
        <v>490</v>
      </c>
      <c r="V72" s="246">
        <f t="shared" si="16"/>
        <v>122</v>
      </c>
      <c r="W72" s="246">
        <v>366</v>
      </c>
      <c r="X72" s="246">
        <f t="shared" si="16"/>
        <v>21</v>
      </c>
      <c r="Y72" s="246">
        <f t="shared" si="16"/>
        <v>78.4</v>
      </c>
      <c r="Z72" s="246">
        <f t="shared" si="16"/>
        <v>56.800000000000004</v>
      </c>
      <c r="AA72" s="246">
        <f t="shared" si="16"/>
        <v>101.3</v>
      </c>
      <c r="AB72" s="246">
        <f t="shared" si="16"/>
        <v>614.4</v>
      </c>
      <c r="AC72" s="220">
        <f>SUM(C72:AB72)</f>
        <v>7268.99</v>
      </c>
      <c r="AD72" s="240"/>
      <c r="AE72" s="339">
        <v>2007</v>
      </c>
      <c r="AF72" s="341">
        <f>+AC72-W72-D72</f>
        <v>6800.46</v>
      </c>
      <c r="AG72" s="228">
        <f>+C72+F72+G72+I72+J72+K72+L72+M72+S72+T72+V72+Z72+AA72+AB72</f>
        <v>5560.34</v>
      </c>
      <c r="AH72" s="129"/>
      <c r="AI72" s="244"/>
      <c r="AO72" s="228"/>
    </row>
    <row r="73" spans="1:41" ht="12.75">
      <c r="A73" s="58"/>
      <c r="B73" s="60"/>
      <c r="C73" s="242">
        <v>198</v>
      </c>
      <c r="D73" s="242">
        <v>102.53</v>
      </c>
      <c r="E73" s="242">
        <v>218</v>
      </c>
      <c r="F73" s="242">
        <v>79</v>
      </c>
      <c r="G73" s="242">
        <v>805</v>
      </c>
      <c r="H73" s="242">
        <v>13.4</v>
      </c>
      <c r="I73" s="242">
        <v>118</v>
      </c>
      <c r="J73" s="360">
        <v>1051</v>
      </c>
      <c r="K73" s="397">
        <v>963</v>
      </c>
      <c r="L73" s="385">
        <v>39.2</v>
      </c>
      <c r="M73" s="360">
        <v>850</v>
      </c>
      <c r="N73" s="385">
        <v>9</v>
      </c>
      <c r="O73" s="242">
        <v>29.8</v>
      </c>
      <c r="P73" s="242">
        <v>49</v>
      </c>
      <c r="Q73" s="397">
        <v>310</v>
      </c>
      <c r="R73" s="242">
        <v>6.1</v>
      </c>
      <c r="S73" s="242">
        <v>642</v>
      </c>
      <c r="T73" s="385">
        <v>89</v>
      </c>
      <c r="U73" s="462">
        <v>540</v>
      </c>
      <c r="V73" s="242">
        <v>128</v>
      </c>
      <c r="W73" s="242">
        <v>366</v>
      </c>
      <c r="X73" s="242">
        <v>21</v>
      </c>
      <c r="Y73" s="242">
        <v>63</v>
      </c>
      <c r="Z73" s="242">
        <v>57</v>
      </c>
      <c r="AA73" s="242">
        <v>100</v>
      </c>
      <c r="AB73" s="397">
        <v>548</v>
      </c>
      <c r="AC73" s="443">
        <f>SUMIF(C73:AB73,"",C72:AB72)+SUM(C73:AB73)</f>
        <v>7395.030000000001</v>
      </c>
      <c r="AD73" s="240"/>
      <c r="AG73" s="228"/>
      <c r="AH73" s="129"/>
      <c r="AI73" s="244"/>
      <c r="AO73" s="228"/>
    </row>
    <row r="74" spans="1:41" ht="12.75">
      <c r="A74" s="58"/>
      <c r="B74" s="60" t="s">
        <v>15</v>
      </c>
      <c r="C74" s="244">
        <f aca="true" t="shared" si="17" ref="C74:AB74">(C72/C68-1)*100</f>
        <v>-9.528851244044468</v>
      </c>
      <c r="D74" s="244"/>
      <c r="E74" s="244">
        <f t="shared" si="17"/>
        <v>-0.8576329331046351</v>
      </c>
      <c r="F74" s="244">
        <f t="shared" si="17"/>
        <v>0</v>
      </c>
      <c r="G74" s="244">
        <f t="shared" si="17"/>
        <v>1.1300144390733902</v>
      </c>
      <c r="H74" s="244">
        <f t="shared" si="17"/>
        <v>0</v>
      </c>
      <c r="I74" s="244">
        <f t="shared" si="17"/>
        <v>-1.7067759003242866</v>
      </c>
      <c r="J74" s="244">
        <f t="shared" si="17"/>
        <v>11.58121462047168</v>
      </c>
      <c r="K74" s="244">
        <f t="shared" si="17"/>
        <v>-1.0684199712348463</v>
      </c>
      <c r="L74" s="244">
        <f t="shared" si="17"/>
        <v>1.304347826086949</v>
      </c>
      <c r="M74" s="244">
        <f t="shared" si="17"/>
        <v>0</v>
      </c>
      <c r="N74" s="244">
        <f t="shared" si="17"/>
        <v>0</v>
      </c>
      <c r="O74" s="244">
        <f t="shared" si="17"/>
        <v>0</v>
      </c>
      <c r="P74" s="244">
        <f t="shared" si="17"/>
        <v>0</v>
      </c>
      <c r="Q74" s="244">
        <f t="shared" si="17"/>
        <v>0</v>
      </c>
      <c r="R74" s="244">
        <f t="shared" si="17"/>
        <v>0</v>
      </c>
      <c r="S74" s="244">
        <f t="shared" si="17"/>
        <v>1.300813008130075</v>
      </c>
      <c r="T74" s="244">
        <f t="shared" si="17"/>
        <v>0</v>
      </c>
      <c r="U74" s="464">
        <f t="shared" si="17"/>
        <v>0</v>
      </c>
      <c r="V74" s="244">
        <f t="shared" si="17"/>
        <v>2.5210084033613356</v>
      </c>
      <c r="W74" s="244">
        <f t="shared" si="17"/>
        <v>0</v>
      </c>
      <c r="X74" s="244">
        <f t="shared" si="17"/>
        <v>-8.695652173913048</v>
      </c>
      <c r="Y74" s="244">
        <f t="shared" si="17"/>
        <v>0</v>
      </c>
      <c r="Z74" s="244">
        <f t="shared" si="17"/>
        <v>-0.5253940455341444</v>
      </c>
      <c r="AA74" s="244">
        <f t="shared" si="17"/>
        <v>-4.70366886171214</v>
      </c>
      <c r="AB74" s="244">
        <f t="shared" si="17"/>
        <v>-3.1525851197982346</v>
      </c>
      <c r="AC74" s="369">
        <f>(AC72/AC68-1)*100</f>
        <v>0.99157777154113</v>
      </c>
      <c r="AD74" s="240"/>
      <c r="AG74" s="228"/>
      <c r="AH74" s="129"/>
      <c r="AI74" s="244"/>
      <c r="AO74" s="228"/>
    </row>
    <row r="75" spans="1:41" ht="12.75">
      <c r="A75" s="58"/>
      <c r="B75" s="60"/>
      <c r="C75" s="244"/>
      <c r="D75" s="244"/>
      <c r="E75" s="244"/>
      <c r="F75" s="244"/>
      <c r="G75" s="244"/>
      <c r="H75" s="244"/>
      <c r="I75" s="244"/>
      <c r="J75" s="244"/>
      <c r="K75" s="244"/>
      <c r="L75" s="244"/>
      <c r="M75" s="244"/>
      <c r="N75" s="244"/>
      <c r="O75" s="244"/>
      <c r="P75" s="244"/>
      <c r="Q75" s="244"/>
      <c r="R75" s="244"/>
      <c r="S75" s="244"/>
      <c r="T75" s="244"/>
      <c r="U75" s="464"/>
      <c r="V75" s="244"/>
      <c r="W75" s="244"/>
      <c r="X75" s="244"/>
      <c r="Y75" s="244"/>
      <c r="Z75" s="244"/>
      <c r="AA75" s="244"/>
      <c r="AB75" s="244"/>
      <c r="AC75" s="369"/>
      <c r="AD75" s="240"/>
      <c r="AG75" s="228"/>
      <c r="AH75" s="129"/>
      <c r="AI75" s="244"/>
      <c r="AJ75" s="129" t="s">
        <v>50</v>
      </c>
      <c r="AK75" s="378">
        <v>964</v>
      </c>
      <c r="AL75" s="430">
        <v>0.13934643054866933</v>
      </c>
      <c r="AO75" s="228"/>
    </row>
    <row r="76" spans="1:41" ht="12.75">
      <c r="A76" s="58"/>
      <c r="B76" s="60">
        <f>1+B72</f>
        <v>2008</v>
      </c>
      <c r="C76" s="469">
        <f aca="true" t="shared" si="18" ref="C76:AB76">C72-C73+C77</f>
        <v>170.9</v>
      </c>
      <c r="D76" s="246">
        <v>106.03</v>
      </c>
      <c r="E76" s="469">
        <f t="shared" si="18"/>
        <v>231.2</v>
      </c>
      <c r="F76" s="246">
        <f t="shared" si="18"/>
        <v>77</v>
      </c>
      <c r="G76" s="246">
        <f t="shared" si="18"/>
        <v>810.45</v>
      </c>
      <c r="H76" s="469">
        <f t="shared" si="18"/>
        <v>13.35</v>
      </c>
      <c r="I76" s="246">
        <f t="shared" si="18"/>
        <v>122.18</v>
      </c>
      <c r="J76" s="469">
        <f t="shared" si="18"/>
        <v>923.9099999999999</v>
      </c>
      <c r="K76" s="246">
        <f t="shared" si="18"/>
        <v>965</v>
      </c>
      <c r="L76" s="246">
        <f t="shared" si="18"/>
        <v>45.9</v>
      </c>
      <c r="M76" s="469">
        <f t="shared" si="18"/>
        <v>743</v>
      </c>
      <c r="N76" s="469">
        <f t="shared" si="18"/>
        <v>12.3</v>
      </c>
      <c r="O76" s="469">
        <f t="shared" si="18"/>
        <v>29.14</v>
      </c>
      <c r="P76" s="469">
        <f t="shared" si="18"/>
        <v>48.8</v>
      </c>
      <c r="Q76" s="246">
        <f t="shared" si="18"/>
        <v>310</v>
      </c>
      <c r="R76" s="469">
        <f t="shared" si="18"/>
        <v>5.93</v>
      </c>
      <c r="S76" s="246">
        <f t="shared" si="18"/>
        <v>623</v>
      </c>
      <c r="T76" s="469">
        <f t="shared" si="18"/>
        <v>90.8</v>
      </c>
      <c r="U76" s="469">
        <f t="shared" si="18"/>
        <v>490</v>
      </c>
      <c r="V76" s="246">
        <f t="shared" si="18"/>
        <v>124</v>
      </c>
      <c r="W76" s="469">
        <v>366</v>
      </c>
      <c r="X76" s="246">
        <f t="shared" si="18"/>
        <v>21</v>
      </c>
      <c r="Y76" s="469">
        <f t="shared" si="18"/>
        <v>78.4</v>
      </c>
      <c r="Z76" s="246">
        <f t="shared" si="18"/>
        <v>56.800000000000004</v>
      </c>
      <c r="AA76" s="469">
        <f t="shared" si="18"/>
        <v>101.3</v>
      </c>
      <c r="AB76" s="246">
        <f t="shared" si="18"/>
        <v>592.4</v>
      </c>
      <c r="AC76" s="220">
        <f>SUM(C76:AB76)</f>
        <v>7158.790000000001</v>
      </c>
      <c r="AD76" s="240"/>
      <c r="AE76" s="339">
        <v>2008</v>
      </c>
      <c r="AF76" s="341">
        <f>+AC76-W76-D76</f>
        <v>6686.760000000001</v>
      </c>
      <c r="AG76" s="228">
        <f>+C76+F76+G76+I76+J76+K76+L76+M76+S76+T76+V76+Z76+AA76+AB76</f>
        <v>5446.64</v>
      </c>
      <c r="AH76" s="129"/>
      <c r="AI76" s="244"/>
      <c r="AJ76" s="129" t="s">
        <v>55</v>
      </c>
      <c r="AK76" s="378">
        <v>923.91</v>
      </c>
      <c r="AL76" s="430">
        <v>0.13355141146081023</v>
      </c>
      <c r="AO76" s="228"/>
    </row>
    <row r="77" spans="1:41" ht="12.75">
      <c r="A77" s="58"/>
      <c r="B77" s="60"/>
      <c r="C77" s="466">
        <v>198</v>
      </c>
      <c r="D77" s="242">
        <v>106.03</v>
      </c>
      <c r="E77" s="466">
        <v>218</v>
      </c>
      <c r="F77" s="242">
        <v>79</v>
      </c>
      <c r="G77" s="242">
        <v>810</v>
      </c>
      <c r="H77" s="466">
        <v>13.4</v>
      </c>
      <c r="I77" s="242">
        <v>125</v>
      </c>
      <c r="J77" s="466">
        <v>944</v>
      </c>
      <c r="K77" s="242">
        <v>965</v>
      </c>
      <c r="L77" s="243">
        <v>38.5</v>
      </c>
      <c r="M77" s="466">
        <v>850</v>
      </c>
      <c r="N77" s="524">
        <v>9</v>
      </c>
      <c r="O77" s="466">
        <v>29.8</v>
      </c>
      <c r="P77" s="466">
        <v>49</v>
      </c>
      <c r="Q77" s="242">
        <v>310</v>
      </c>
      <c r="R77" s="466">
        <v>6.1</v>
      </c>
      <c r="S77" s="242">
        <v>642</v>
      </c>
      <c r="T77" s="524">
        <v>89</v>
      </c>
      <c r="U77" s="546">
        <v>540</v>
      </c>
      <c r="V77" s="242">
        <v>130</v>
      </c>
      <c r="W77" s="466">
        <v>366</v>
      </c>
      <c r="X77" s="242">
        <v>21</v>
      </c>
      <c r="Y77" s="466">
        <v>63</v>
      </c>
      <c r="Z77" s="242">
        <v>57</v>
      </c>
      <c r="AA77" s="466">
        <v>100</v>
      </c>
      <c r="AB77" s="242">
        <v>526</v>
      </c>
      <c r="AC77" s="443">
        <f>SUMIF(C77:AB77,"",C76:AB76)+SUM(C77:AB77)</f>
        <v>7284.830000000001</v>
      </c>
      <c r="AD77" s="240"/>
      <c r="AG77" s="228"/>
      <c r="AH77" s="129"/>
      <c r="AI77" s="244"/>
      <c r="AJ77" s="124" t="s">
        <v>52</v>
      </c>
      <c r="AK77" s="378">
        <v>797.05</v>
      </c>
      <c r="AL77" s="430">
        <v>0.11521376812117932</v>
      </c>
      <c r="AO77" s="228"/>
    </row>
    <row r="78" spans="1:41" ht="12.75">
      <c r="A78" s="58"/>
      <c r="B78" s="60" t="s">
        <v>15</v>
      </c>
      <c r="C78" s="244">
        <f aca="true" t="shared" si="19" ref="C78:AB78">(C76/C72-1)*100</f>
        <v>0</v>
      </c>
      <c r="D78" s="244">
        <f t="shared" si="19"/>
        <v>3.4136350336486876</v>
      </c>
      <c r="E78" s="468">
        <f t="shared" si="19"/>
        <v>0</v>
      </c>
      <c r="F78" s="244">
        <f t="shared" si="19"/>
        <v>0</v>
      </c>
      <c r="G78" s="244">
        <f t="shared" si="19"/>
        <v>0.620770997579001</v>
      </c>
      <c r="H78" s="468">
        <f t="shared" si="19"/>
        <v>0</v>
      </c>
      <c r="I78" s="244">
        <f t="shared" si="19"/>
        <v>6.077444000694565</v>
      </c>
      <c r="J78" s="468">
        <f t="shared" si="19"/>
        <v>-10.379179559806385</v>
      </c>
      <c r="K78" s="244">
        <f t="shared" si="19"/>
        <v>0.20768431983384517</v>
      </c>
      <c r="L78" s="244">
        <f t="shared" si="19"/>
        <v>-1.5021459227467893</v>
      </c>
      <c r="M78" s="468">
        <f t="shared" si="19"/>
        <v>0</v>
      </c>
      <c r="N78" s="468">
        <f t="shared" si="19"/>
        <v>0</v>
      </c>
      <c r="O78" s="468">
        <f t="shared" si="19"/>
        <v>0</v>
      </c>
      <c r="P78" s="468">
        <f t="shared" si="19"/>
        <v>0</v>
      </c>
      <c r="Q78" s="244">
        <f t="shared" si="19"/>
        <v>0</v>
      </c>
      <c r="R78" s="468">
        <f t="shared" si="19"/>
        <v>0</v>
      </c>
      <c r="S78" s="244">
        <f t="shared" si="19"/>
        <v>0</v>
      </c>
      <c r="T78" s="468">
        <f t="shared" si="19"/>
        <v>0</v>
      </c>
      <c r="U78" s="468">
        <f t="shared" si="19"/>
        <v>0</v>
      </c>
      <c r="V78" s="244">
        <f t="shared" si="19"/>
        <v>1.6393442622950838</v>
      </c>
      <c r="W78" s="468">
        <f t="shared" si="19"/>
        <v>0</v>
      </c>
      <c r="X78" s="244">
        <f t="shared" si="19"/>
        <v>0</v>
      </c>
      <c r="Y78" s="468">
        <f t="shared" si="19"/>
        <v>0</v>
      </c>
      <c r="Z78" s="244">
        <f t="shared" si="19"/>
        <v>0</v>
      </c>
      <c r="AA78" s="468">
        <f t="shared" si="19"/>
        <v>0</v>
      </c>
      <c r="AB78" s="244">
        <f t="shared" si="19"/>
        <v>-3.580729166666663</v>
      </c>
      <c r="AC78" s="369">
        <f>(AC76/AC72-1)*100</f>
        <v>-1.5160290494277584</v>
      </c>
      <c r="AD78" s="240"/>
      <c r="AG78" s="228"/>
      <c r="AH78" s="129"/>
      <c r="AI78" s="244"/>
      <c r="AJ78" s="124" t="s">
        <v>51</v>
      </c>
      <c r="AK78" s="378">
        <v>780</v>
      </c>
      <c r="AL78" s="430">
        <v>0.11274918654352911</v>
      </c>
      <c r="AO78" s="228"/>
    </row>
    <row r="79" spans="1:41" ht="12.75">
      <c r="A79" s="283"/>
      <c r="B79" s="284" t="s">
        <v>11</v>
      </c>
      <c r="C79" s="8" t="s">
        <v>13</v>
      </c>
      <c r="D79" s="518" t="s">
        <v>74</v>
      </c>
      <c r="E79" s="396" t="s">
        <v>64</v>
      </c>
      <c r="F79" s="523" t="s">
        <v>14</v>
      </c>
      <c r="G79" s="523" t="s">
        <v>49</v>
      </c>
      <c r="H79" s="396" t="s">
        <v>65</v>
      </c>
      <c r="I79" s="523" t="s">
        <v>54</v>
      </c>
      <c r="J79" s="523" t="s">
        <v>55</v>
      </c>
      <c r="K79" s="523" t="s">
        <v>50</v>
      </c>
      <c r="L79" s="523" t="s">
        <v>53</v>
      </c>
      <c r="M79" s="523" t="s">
        <v>51</v>
      </c>
      <c r="N79" s="396" t="s">
        <v>66</v>
      </c>
      <c r="O79" s="396" t="s">
        <v>67</v>
      </c>
      <c r="P79" s="396" t="s">
        <v>68</v>
      </c>
      <c r="Q79" s="518" t="s">
        <v>69</v>
      </c>
      <c r="R79" s="396" t="s">
        <v>70</v>
      </c>
      <c r="S79" s="523" t="s">
        <v>12</v>
      </c>
      <c r="T79" s="8" t="s">
        <v>57</v>
      </c>
      <c r="U79" s="413" t="s">
        <v>71</v>
      </c>
      <c r="V79" s="523" t="s">
        <v>56</v>
      </c>
      <c r="W79" s="396" t="s">
        <v>75</v>
      </c>
      <c r="X79" s="518" t="s">
        <v>72</v>
      </c>
      <c r="Y79" s="396" t="s">
        <v>73</v>
      </c>
      <c r="Z79" s="523" t="s">
        <v>59</v>
      </c>
      <c r="AA79" s="523" t="s">
        <v>58</v>
      </c>
      <c r="AB79" s="523" t="s">
        <v>52</v>
      </c>
      <c r="AC79" s="138" t="s">
        <v>60</v>
      </c>
      <c r="AD79" s="240"/>
      <c r="AE79" s="342" t="s">
        <v>11</v>
      </c>
      <c r="AF79" s="342"/>
      <c r="AG79" s="221"/>
      <c r="AH79" s="129"/>
      <c r="AI79" s="60"/>
      <c r="AJ79" s="129" t="s">
        <v>49</v>
      </c>
      <c r="AK79" s="378">
        <v>774.25</v>
      </c>
      <c r="AL79" s="430">
        <v>0.11191802266836849</v>
      </c>
      <c r="AO79" s="187"/>
    </row>
    <row r="80" spans="1:38" ht="12.75">
      <c r="A80" s="75"/>
      <c r="B80" s="76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7"/>
      <c r="AA80" s="77"/>
      <c r="AB80" s="77"/>
      <c r="AC80" s="77"/>
      <c r="AD80" s="78"/>
      <c r="AE80" s="343"/>
      <c r="AF80" s="338"/>
      <c r="AG80" s="221"/>
      <c r="AH80" s="129"/>
      <c r="AI80" s="129"/>
      <c r="AJ80" s="124" t="s">
        <v>12</v>
      </c>
      <c r="AK80" s="378">
        <v>611</v>
      </c>
      <c r="AL80" s="430">
        <v>0.08832019612576447</v>
      </c>
    </row>
    <row r="81" spans="2:38" ht="12.75">
      <c r="B81" s="54"/>
      <c r="AG81" s="221"/>
      <c r="AH81" s="129"/>
      <c r="AI81" s="129"/>
      <c r="AJ81" s="124" t="s">
        <v>71</v>
      </c>
      <c r="AK81" s="378">
        <v>533</v>
      </c>
      <c r="AL81" s="430">
        <v>0.07704527747141156</v>
      </c>
    </row>
    <row r="82" spans="2:38" ht="12.75">
      <c r="B82"/>
      <c r="C82"/>
      <c r="D82"/>
      <c r="E82"/>
      <c r="F82"/>
      <c r="G82"/>
      <c r="H82"/>
      <c r="I82" s="203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E82" s="344"/>
      <c r="AF82" s="344"/>
      <c r="AG82" s="129"/>
      <c r="AH82" s="129"/>
      <c r="AI82" s="129"/>
      <c r="AJ82" s="124" t="s">
        <v>69</v>
      </c>
      <c r="AK82" s="378">
        <v>310</v>
      </c>
      <c r="AL82" s="430">
        <v>0.04481057413909491</v>
      </c>
    </row>
    <row r="83" spans="33:38" ht="12.75">
      <c r="AG83" s="129"/>
      <c r="AH83" s="129"/>
      <c r="AI83" s="129"/>
      <c r="AJ83" s="129" t="s">
        <v>64</v>
      </c>
      <c r="AK83" s="378">
        <v>231.2</v>
      </c>
      <c r="AL83" s="430">
        <v>0.033420015293415296</v>
      </c>
    </row>
    <row r="84" spans="36:38" ht="12.75">
      <c r="AJ84" s="129" t="s">
        <v>85</v>
      </c>
      <c r="AK84" s="378">
        <v>170.9</v>
      </c>
      <c r="AL84" s="430">
        <v>0.024703635872165546</v>
      </c>
    </row>
    <row r="85" spans="2:39" ht="12.75">
      <c r="B85" s="79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J85" s="124" t="s">
        <v>86</v>
      </c>
      <c r="AK85" s="378">
        <f>SUM(AK87:AK100)</f>
        <v>822.7</v>
      </c>
      <c r="AL85" s="430">
        <f>+AK85/AK102</f>
        <v>0.11892148175559156</v>
      </c>
      <c r="AM85" s="494"/>
    </row>
    <row r="86" spans="3:29" ht="12.75"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</row>
    <row r="87" spans="3:38" ht="12.75"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J87" s="124" t="s">
        <v>56</v>
      </c>
      <c r="AK87" s="378">
        <v>120</v>
      </c>
      <c r="AL87" s="430">
        <v>0.01734602869900448</v>
      </c>
    </row>
    <row r="88" spans="3:38" ht="12.75"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J88" s="129" t="s">
        <v>54</v>
      </c>
      <c r="AK88" s="378">
        <v>117.18</v>
      </c>
      <c r="AL88" s="430">
        <v>0.016938397024577875</v>
      </c>
    </row>
    <row r="89" spans="3:38" ht="12.75"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J89" s="124" t="s">
        <v>58</v>
      </c>
      <c r="AK89" s="378">
        <v>106.3</v>
      </c>
      <c r="AL89" s="430">
        <v>0.015365690422534802</v>
      </c>
    </row>
    <row r="90" spans="3:38" ht="12.75"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J90" s="124" t="s">
        <v>57</v>
      </c>
      <c r="AK90" s="378">
        <v>90.8</v>
      </c>
      <c r="AL90" s="430">
        <v>0.013125161715580055</v>
      </c>
    </row>
    <row r="91" spans="3:38" ht="12.75"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J91" s="124" t="s">
        <v>73</v>
      </c>
      <c r="AK91" s="378">
        <v>78.4</v>
      </c>
      <c r="AL91" s="430">
        <v>0.011332738750016261</v>
      </c>
    </row>
    <row r="92" spans="3:38" ht="12.75"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J92" s="129" t="s">
        <v>14</v>
      </c>
      <c r="AK92" s="378">
        <v>78</v>
      </c>
      <c r="AL92" s="430">
        <v>0.011274918654352912</v>
      </c>
    </row>
    <row r="93" spans="3:38" ht="12.75"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J93" s="124" t="s">
        <v>59</v>
      </c>
      <c r="AK93" s="378">
        <v>57</v>
      </c>
      <c r="AL93" s="430">
        <v>0.008239363632027128</v>
      </c>
    </row>
    <row r="94" spans="3:38" ht="12.75"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J94" s="124" t="s">
        <v>68</v>
      </c>
      <c r="AK94" s="378">
        <v>48.8</v>
      </c>
      <c r="AL94" s="430">
        <v>0.007054051670928488</v>
      </c>
    </row>
    <row r="95" spans="3:38" ht="12.75"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80"/>
      <c r="AJ95" s="129" t="s">
        <v>53</v>
      </c>
      <c r="AK95" s="378">
        <v>42</v>
      </c>
      <c r="AL95" s="430">
        <v>0.006071110044651568</v>
      </c>
    </row>
    <row r="96" spans="3:38" ht="12.75"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  <c r="AC96" s="80"/>
      <c r="AJ96" s="124" t="s">
        <v>67</v>
      </c>
      <c r="AK96" s="378">
        <v>29.84</v>
      </c>
      <c r="AL96" s="430">
        <v>0.004313379136485781</v>
      </c>
    </row>
    <row r="97" spans="3:38" ht="12.75"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0"/>
      <c r="AC97" s="80"/>
      <c r="AJ97" s="124" t="s">
        <v>72</v>
      </c>
      <c r="AK97" s="378">
        <v>22.5</v>
      </c>
      <c r="AL97" s="430">
        <v>0.0032523803810633398</v>
      </c>
    </row>
    <row r="98" spans="3:38" ht="12.75"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80"/>
      <c r="AC98" s="80"/>
      <c r="AJ98" s="129" t="s">
        <v>65</v>
      </c>
      <c r="AK98" s="378">
        <v>13.35</v>
      </c>
      <c r="AL98" s="430">
        <v>0.0019297456927642484</v>
      </c>
    </row>
    <row r="99" spans="36:38" ht="12.75">
      <c r="AJ99" s="124" t="s">
        <v>66</v>
      </c>
      <c r="AK99" s="378">
        <v>12.6</v>
      </c>
      <c r="AL99" s="430">
        <v>0.0018213330133954703</v>
      </c>
    </row>
    <row r="100" spans="2:38" ht="12.75">
      <c r="B100" s="57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183"/>
      <c r="AD100" s="223"/>
      <c r="AJ100" s="124" t="s">
        <v>70</v>
      </c>
      <c r="AK100" s="378">
        <v>5.93</v>
      </c>
      <c r="AL100" s="430">
        <v>0.000857182918209138</v>
      </c>
    </row>
    <row r="102" ht="12.75">
      <c r="AK102" s="129">
        <f>SUM(AK75:AK101)-AK85</f>
        <v>6918.010000000001</v>
      </c>
    </row>
    <row r="105" spans="3:28" ht="12.75">
      <c r="C105" s="224"/>
      <c r="D105" s="224"/>
      <c r="E105" s="224"/>
      <c r="F105" s="224"/>
      <c r="G105" s="224"/>
      <c r="H105" s="224"/>
      <c r="I105" s="224"/>
      <c r="J105" s="224"/>
      <c r="K105" s="224"/>
      <c r="L105" s="224"/>
      <c r="M105" s="224"/>
      <c r="N105" s="224"/>
      <c r="O105" s="224"/>
      <c r="P105" s="224"/>
      <c r="Q105" s="224"/>
      <c r="R105" s="224"/>
      <c r="S105" s="224"/>
      <c r="T105" s="224"/>
      <c r="U105" s="224"/>
      <c r="V105" s="224"/>
      <c r="W105" s="224"/>
      <c r="X105" s="224"/>
      <c r="Y105" s="224"/>
      <c r="Z105" s="224"/>
      <c r="AA105" s="224"/>
      <c r="AB105" s="224"/>
    </row>
    <row r="107" spans="3:28" ht="12.75">
      <c r="C107" s="157"/>
      <c r="D107" s="157"/>
      <c r="E107" s="157"/>
      <c r="F107" s="157"/>
      <c r="G107" s="157"/>
      <c r="H107" s="157"/>
      <c r="I107" s="157"/>
      <c r="J107" s="157"/>
      <c r="K107" s="157"/>
      <c r="L107" s="157"/>
      <c r="M107" s="157"/>
      <c r="N107" s="157"/>
      <c r="O107" s="157"/>
      <c r="P107" s="157"/>
      <c r="Q107" s="157"/>
      <c r="R107" s="157"/>
      <c r="S107" s="157"/>
      <c r="T107" s="157"/>
      <c r="U107" s="157"/>
      <c r="V107" s="157"/>
      <c r="W107" s="157"/>
      <c r="X107" s="157"/>
      <c r="Y107" s="157"/>
      <c r="Z107" s="157"/>
      <c r="AA107" s="157"/>
      <c r="AB107" s="157"/>
    </row>
    <row r="110" spans="3:29" ht="12.75"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</row>
    <row r="111" spans="3:29" ht="12.75">
      <c r="C111" s="383"/>
      <c r="D111" s="383"/>
      <c r="E111" s="383"/>
      <c r="F111" s="383"/>
      <c r="G111" s="383"/>
      <c r="H111" s="383"/>
      <c r="I111" s="383"/>
      <c r="J111" s="383"/>
      <c r="K111" s="383"/>
      <c r="L111" s="383"/>
      <c r="M111" s="383"/>
      <c r="N111" s="383"/>
      <c r="O111" s="383"/>
      <c r="P111" s="383"/>
      <c r="Q111" s="383"/>
      <c r="R111" s="383"/>
      <c r="S111" s="383"/>
      <c r="T111" s="383"/>
      <c r="U111" s="383"/>
      <c r="V111" s="383"/>
      <c r="W111" s="383"/>
      <c r="X111" s="383"/>
      <c r="Y111" s="383"/>
      <c r="Z111" s="383"/>
      <c r="AA111" s="383"/>
      <c r="AB111" s="383"/>
      <c r="AC111" s="383"/>
    </row>
    <row r="112" spans="3:29" ht="12.75">
      <c r="C112" s="383"/>
      <c r="D112" s="383"/>
      <c r="E112" s="383"/>
      <c r="F112" s="383"/>
      <c r="G112" s="383"/>
      <c r="H112" s="383"/>
      <c r="I112" s="383"/>
      <c r="J112" s="383"/>
      <c r="K112" s="383"/>
      <c r="L112" s="383"/>
      <c r="M112" s="383"/>
      <c r="N112" s="383"/>
      <c r="O112" s="383"/>
      <c r="P112" s="383"/>
      <c r="Q112" s="383"/>
      <c r="R112" s="383"/>
      <c r="S112" s="383"/>
      <c r="T112" s="383"/>
      <c r="U112" s="383"/>
      <c r="V112" s="383"/>
      <c r="W112" s="383"/>
      <c r="X112" s="383"/>
      <c r="Y112" s="383"/>
      <c r="Z112" s="383"/>
      <c r="AA112" s="383"/>
      <c r="AB112" s="383"/>
      <c r="AC112" s="383"/>
    </row>
    <row r="113" spans="3:29" ht="12.75">
      <c r="C113" s="383"/>
      <c r="D113" s="383"/>
      <c r="E113" s="383"/>
      <c r="F113" s="383"/>
      <c r="G113" s="383"/>
      <c r="H113" s="383"/>
      <c r="I113" s="383"/>
      <c r="J113" s="383"/>
      <c r="K113" s="383"/>
      <c r="L113" s="383"/>
      <c r="M113" s="383"/>
      <c r="N113" s="383"/>
      <c r="O113" s="383"/>
      <c r="P113" s="383"/>
      <c r="Q113" s="383"/>
      <c r="R113" s="383"/>
      <c r="S113" s="383"/>
      <c r="T113" s="383"/>
      <c r="U113" s="383"/>
      <c r="V113" s="383"/>
      <c r="W113" s="383"/>
      <c r="X113" s="383"/>
      <c r="Y113" s="383"/>
      <c r="Z113" s="383"/>
      <c r="AA113" s="383"/>
      <c r="AB113" s="383"/>
      <c r="AC113" s="383"/>
    </row>
    <row r="114" spans="3:29" ht="12.75">
      <c r="C114" s="383"/>
      <c r="D114" s="383"/>
      <c r="E114" s="383"/>
      <c r="F114" s="383"/>
      <c r="G114" s="383"/>
      <c r="H114" s="383"/>
      <c r="I114" s="383"/>
      <c r="J114" s="383"/>
      <c r="K114" s="383"/>
      <c r="L114" s="383"/>
      <c r="M114" s="383"/>
      <c r="N114" s="383"/>
      <c r="O114" s="383"/>
      <c r="P114" s="383"/>
      <c r="Q114" s="383"/>
      <c r="R114" s="383"/>
      <c r="S114" s="383"/>
      <c r="T114" s="383"/>
      <c r="U114" s="383"/>
      <c r="V114" s="383"/>
      <c r="W114" s="383"/>
      <c r="X114" s="383"/>
      <c r="Y114" s="383"/>
      <c r="Z114" s="383"/>
      <c r="AA114" s="383"/>
      <c r="AB114" s="383"/>
      <c r="AC114" s="383"/>
    </row>
    <row r="115" spans="3:29" ht="12.75">
      <c r="C115" s="383"/>
      <c r="D115" s="383"/>
      <c r="E115" s="383"/>
      <c r="F115" s="383"/>
      <c r="G115" s="383"/>
      <c r="H115" s="383"/>
      <c r="I115" s="383"/>
      <c r="J115" s="383"/>
      <c r="K115" s="383"/>
      <c r="L115" s="383"/>
      <c r="M115" s="383"/>
      <c r="N115" s="383"/>
      <c r="O115" s="383"/>
      <c r="P115" s="383"/>
      <c r="Q115" s="383"/>
      <c r="R115" s="383"/>
      <c r="S115" s="383"/>
      <c r="T115" s="383"/>
      <c r="U115" s="383"/>
      <c r="V115" s="383"/>
      <c r="W115" s="383"/>
      <c r="X115" s="383"/>
      <c r="Y115" s="383"/>
      <c r="Z115" s="383"/>
      <c r="AA115" s="383"/>
      <c r="AB115" s="383"/>
      <c r="AC115" s="383"/>
    </row>
    <row r="116" spans="3:29" ht="12.75">
      <c r="C116" s="383"/>
      <c r="D116" s="383"/>
      <c r="E116" s="383"/>
      <c r="F116" s="383"/>
      <c r="G116" s="383"/>
      <c r="H116" s="383"/>
      <c r="I116" s="383"/>
      <c r="J116" s="383"/>
      <c r="K116" s="383"/>
      <c r="L116" s="383"/>
      <c r="M116" s="383"/>
      <c r="N116" s="383"/>
      <c r="O116" s="383"/>
      <c r="P116" s="383"/>
      <c r="Q116" s="383"/>
      <c r="R116" s="383"/>
      <c r="S116" s="383"/>
      <c r="T116" s="383"/>
      <c r="U116" s="383"/>
      <c r="V116" s="383"/>
      <c r="W116" s="383"/>
      <c r="X116" s="383"/>
      <c r="Y116" s="383"/>
      <c r="Z116" s="383"/>
      <c r="AA116" s="383"/>
      <c r="AB116" s="383"/>
      <c r="AC116" s="383"/>
    </row>
    <row r="117" spans="3:29" ht="12.75">
      <c r="C117" s="383"/>
      <c r="D117" s="383"/>
      <c r="E117" s="383"/>
      <c r="F117" s="383"/>
      <c r="G117" s="383"/>
      <c r="H117" s="383"/>
      <c r="I117" s="383"/>
      <c r="J117" s="383"/>
      <c r="K117" s="383"/>
      <c r="L117" s="383"/>
      <c r="M117" s="383"/>
      <c r="N117" s="383"/>
      <c r="O117" s="383"/>
      <c r="P117" s="383"/>
      <c r="Q117" s="383"/>
      <c r="R117" s="383"/>
      <c r="S117" s="383"/>
      <c r="T117" s="383"/>
      <c r="U117" s="383"/>
      <c r="V117" s="383"/>
      <c r="W117" s="383"/>
      <c r="X117" s="383"/>
      <c r="Y117" s="383"/>
      <c r="Z117" s="383"/>
      <c r="AA117" s="383"/>
      <c r="AB117" s="383"/>
      <c r="AC117" s="383"/>
    </row>
    <row r="118" spans="3:29" ht="12.75">
      <c r="C118" s="383"/>
      <c r="D118" s="383"/>
      <c r="E118" s="383"/>
      <c r="F118" s="383"/>
      <c r="G118" s="383"/>
      <c r="H118" s="383"/>
      <c r="I118" s="383"/>
      <c r="J118" s="383"/>
      <c r="K118" s="383"/>
      <c r="L118" s="383"/>
      <c r="M118" s="383"/>
      <c r="N118" s="383"/>
      <c r="O118" s="383"/>
      <c r="P118" s="383"/>
      <c r="Q118" s="383"/>
      <c r="R118" s="383"/>
      <c r="S118" s="383"/>
      <c r="T118" s="383"/>
      <c r="U118" s="383"/>
      <c r="V118" s="383"/>
      <c r="W118" s="383"/>
      <c r="X118" s="383"/>
      <c r="Y118" s="383"/>
      <c r="Z118" s="383"/>
      <c r="AA118" s="383"/>
      <c r="AB118" s="383"/>
      <c r="AC118" s="383"/>
    </row>
    <row r="119" spans="3:29" ht="12.75">
      <c r="C119" s="383"/>
      <c r="D119" s="383"/>
      <c r="E119" s="383"/>
      <c r="F119" s="383"/>
      <c r="G119" s="383"/>
      <c r="H119" s="383"/>
      <c r="I119" s="383"/>
      <c r="J119" s="383"/>
      <c r="K119" s="383"/>
      <c r="L119" s="383"/>
      <c r="M119" s="383"/>
      <c r="N119" s="383"/>
      <c r="O119" s="383"/>
      <c r="P119" s="383"/>
      <c r="Q119" s="383"/>
      <c r="R119" s="383"/>
      <c r="S119" s="383"/>
      <c r="T119" s="383"/>
      <c r="U119" s="383"/>
      <c r="V119" s="383"/>
      <c r="W119" s="383"/>
      <c r="X119" s="383"/>
      <c r="Y119" s="383"/>
      <c r="Z119" s="383"/>
      <c r="AA119" s="383"/>
      <c r="AB119" s="383"/>
      <c r="AC119" s="383"/>
    </row>
    <row r="120" spans="3:29" ht="12.75">
      <c r="C120" s="383"/>
      <c r="D120" s="383"/>
      <c r="E120" s="383"/>
      <c r="F120" s="383"/>
      <c r="G120" s="383"/>
      <c r="H120" s="383"/>
      <c r="I120" s="383"/>
      <c r="J120" s="383"/>
      <c r="K120" s="383"/>
      <c r="L120" s="383"/>
      <c r="M120" s="383"/>
      <c r="N120" s="383"/>
      <c r="O120" s="383"/>
      <c r="P120" s="383"/>
      <c r="Q120" s="383"/>
      <c r="R120" s="383"/>
      <c r="S120" s="383"/>
      <c r="T120" s="383"/>
      <c r="U120" s="383"/>
      <c r="V120" s="383"/>
      <c r="W120" s="383"/>
      <c r="X120" s="383"/>
      <c r="Y120" s="383"/>
      <c r="Z120" s="383"/>
      <c r="AA120" s="383"/>
      <c r="AB120" s="383"/>
      <c r="AC120" s="383"/>
    </row>
    <row r="121" spans="3:29" ht="12.75">
      <c r="C121" s="383"/>
      <c r="D121" s="383"/>
      <c r="E121" s="383"/>
      <c r="F121" s="383"/>
      <c r="G121" s="383"/>
      <c r="H121" s="383"/>
      <c r="I121" s="383"/>
      <c r="J121" s="383"/>
      <c r="K121" s="383"/>
      <c r="L121" s="383"/>
      <c r="M121" s="383"/>
      <c r="N121" s="383"/>
      <c r="O121" s="383"/>
      <c r="P121" s="383"/>
      <c r="Q121" s="383"/>
      <c r="R121" s="383"/>
      <c r="S121" s="383"/>
      <c r="T121" s="383"/>
      <c r="U121" s="383"/>
      <c r="V121" s="383"/>
      <c r="W121" s="383"/>
      <c r="X121" s="383"/>
      <c r="Y121" s="383"/>
      <c r="Z121" s="383"/>
      <c r="AA121" s="383"/>
      <c r="AB121" s="383"/>
      <c r="AC121" s="383"/>
    </row>
    <row r="122" spans="3:29" ht="12.75">
      <c r="C122" s="383"/>
      <c r="D122" s="383"/>
      <c r="E122" s="383"/>
      <c r="F122" s="383"/>
      <c r="G122" s="383"/>
      <c r="H122" s="383"/>
      <c r="I122" s="383"/>
      <c r="J122" s="383"/>
      <c r="K122" s="383"/>
      <c r="L122" s="383"/>
      <c r="M122" s="383"/>
      <c r="N122" s="383"/>
      <c r="O122" s="383"/>
      <c r="P122" s="383"/>
      <c r="Q122" s="383"/>
      <c r="R122" s="383"/>
      <c r="S122" s="383"/>
      <c r="T122" s="383"/>
      <c r="U122" s="383"/>
      <c r="V122" s="383"/>
      <c r="W122" s="383"/>
      <c r="X122" s="383"/>
      <c r="Y122" s="383"/>
      <c r="Z122" s="383"/>
      <c r="AA122" s="383"/>
      <c r="AB122" s="383"/>
      <c r="AC122" s="383"/>
    </row>
  </sheetData>
  <mergeCells count="1">
    <mergeCell ref="AB2:AC2"/>
  </mergeCells>
  <printOptions horizontalCentered="1"/>
  <pageMargins left="0.5511811023622047" right="0.5118110236220472" top="0.984251968503937" bottom="0.5511811023622047" header="0.5118110236220472" footer="0.5118110236220472"/>
  <pageSetup fitToHeight="1" fitToWidth="1" horizontalDpi="300" verticalDpi="300" orientation="landscape" paperSize="9" scale="55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R119"/>
  <sheetViews>
    <sheetView workbookViewId="0" topLeftCell="A4">
      <pane xSplit="2" ySplit="12" topLeftCell="X37" activePane="bottomRight" state="frozen"/>
      <selection pane="topLeft" activeCell="N34" sqref="N34"/>
      <selection pane="topRight" activeCell="N34" sqref="N34"/>
      <selection pane="bottomLeft" activeCell="N34" sqref="N34"/>
      <selection pane="bottomRight" activeCell="N34" sqref="N34"/>
    </sheetView>
  </sheetViews>
  <sheetFormatPr defaultColWidth="9.7109375" defaultRowHeight="12.75"/>
  <cols>
    <col min="1" max="1" width="2.7109375" style="84" customWidth="1"/>
    <col min="2" max="2" width="5.7109375" style="84" customWidth="1"/>
    <col min="3" max="28" width="8.7109375" style="84" customWidth="1"/>
    <col min="29" max="29" width="10.7109375" style="84" customWidth="1"/>
    <col min="30" max="30" width="2.7109375" style="84" customWidth="1"/>
    <col min="31" max="31" width="8.7109375" style="351" customWidth="1"/>
    <col min="32" max="41" width="8.7109375" style="84" customWidth="1"/>
    <col min="42" max="16384" width="9.7109375" style="84" customWidth="1"/>
  </cols>
  <sheetData>
    <row r="1" spans="1:30" ht="12.75">
      <c r="A1" s="81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3"/>
    </row>
    <row r="2" spans="1:31" s="311" customFormat="1" ht="12.75">
      <c r="A2" s="310"/>
      <c r="B2" s="311" t="s">
        <v>34</v>
      </c>
      <c r="C2" s="289"/>
      <c r="D2" s="289"/>
      <c r="E2" s="289"/>
      <c r="F2" s="289"/>
      <c r="I2" s="289"/>
      <c r="J2" s="289"/>
      <c r="L2" s="289" t="s">
        <v>18</v>
      </c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  <c r="AA2" s="289"/>
      <c r="AB2" s="562">
        <f ca="1">NOW()</f>
        <v>39477.523901851855</v>
      </c>
      <c r="AC2" s="562"/>
      <c r="AD2" s="312"/>
      <c r="AE2" s="351"/>
    </row>
    <row r="3" spans="1:30" ht="12.75" customHeight="1">
      <c r="A3" s="85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8" t="s">
        <v>19</v>
      </c>
      <c r="AD3" s="87"/>
    </row>
    <row r="4" spans="1:30" ht="12.75" customHeight="1">
      <c r="A4" s="85"/>
      <c r="C4" s="86"/>
      <c r="D4" s="86"/>
      <c r="E4" s="86"/>
      <c r="F4" s="86"/>
      <c r="I4" s="86"/>
      <c r="J4" s="331" t="s">
        <v>20</v>
      </c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D4" s="87"/>
    </row>
    <row r="5" spans="1:30" ht="12.75">
      <c r="A5" s="85"/>
      <c r="AD5" s="87"/>
    </row>
    <row r="6" spans="1:30" ht="12.75">
      <c r="A6" s="85"/>
      <c r="D6" s="557"/>
      <c r="H6" s="529" t="s">
        <v>98</v>
      </c>
      <c r="O6" s="529" t="s">
        <v>98</v>
      </c>
      <c r="P6" s="529" t="s">
        <v>98</v>
      </c>
      <c r="R6" s="529" t="s">
        <v>98</v>
      </c>
      <c r="U6" s="529" t="s">
        <v>98</v>
      </c>
      <c r="W6" s="529" t="s">
        <v>98</v>
      </c>
      <c r="Y6" s="529" t="s">
        <v>98</v>
      </c>
      <c r="AD6" s="87"/>
    </row>
    <row r="7" spans="1:44" ht="12.75">
      <c r="A7" s="85"/>
      <c r="B7" s="89" t="s">
        <v>11</v>
      </c>
      <c r="C7" s="267" t="s">
        <v>13</v>
      </c>
      <c r="D7" s="523" t="s">
        <v>74</v>
      </c>
      <c r="E7" s="408" t="s">
        <v>64</v>
      </c>
      <c r="F7" s="523" t="s">
        <v>14</v>
      </c>
      <c r="G7" s="523" t="s">
        <v>49</v>
      </c>
      <c r="H7" s="497" t="s">
        <v>65</v>
      </c>
      <c r="I7" s="523" t="s">
        <v>54</v>
      </c>
      <c r="J7" s="523" t="s">
        <v>55</v>
      </c>
      <c r="K7" s="523" t="s">
        <v>50</v>
      </c>
      <c r="L7" s="523" t="s">
        <v>53</v>
      </c>
      <c r="M7" s="523" t="s">
        <v>51</v>
      </c>
      <c r="N7" s="408" t="s">
        <v>66</v>
      </c>
      <c r="O7" s="497" t="s">
        <v>67</v>
      </c>
      <c r="P7" s="497" t="s">
        <v>68</v>
      </c>
      <c r="Q7" s="518" t="s">
        <v>69</v>
      </c>
      <c r="R7" s="497" t="s">
        <v>70</v>
      </c>
      <c r="S7" s="523" t="s">
        <v>12</v>
      </c>
      <c r="T7" s="267" t="s">
        <v>57</v>
      </c>
      <c r="U7" s="497" t="s">
        <v>71</v>
      </c>
      <c r="V7" s="523" t="s">
        <v>56</v>
      </c>
      <c r="W7" s="267" t="s">
        <v>75</v>
      </c>
      <c r="X7" s="518" t="s">
        <v>72</v>
      </c>
      <c r="Y7" s="497" t="s">
        <v>73</v>
      </c>
      <c r="Z7" s="523" t="s">
        <v>59</v>
      </c>
      <c r="AA7" s="523" t="s">
        <v>58</v>
      </c>
      <c r="AB7" s="523" t="s">
        <v>52</v>
      </c>
      <c r="AC7" s="138" t="s">
        <v>60</v>
      </c>
      <c r="AD7" s="87"/>
      <c r="AE7" s="339" t="s">
        <v>11</v>
      </c>
      <c r="AF7" s="345" t="s">
        <v>82</v>
      </c>
      <c r="AG7" s="232"/>
      <c r="AH7" s="232"/>
      <c r="AI7" s="232"/>
      <c r="AJ7" s="232"/>
      <c r="AK7" s="232"/>
      <c r="AL7" s="232"/>
      <c r="AM7" s="232"/>
      <c r="AN7" s="232"/>
      <c r="AO7" s="232"/>
      <c r="AQ7" s="180"/>
      <c r="AR7" s="180"/>
    </row>
    <row r="8" spans="1:30" ht="12.75" hidden="1">
      <c r="A8" s="85"/>
      <c r="B8" s="89"/>
      <c r="AD8" s="87"/>
    </row>
    <row r="9" spans="1:31" ht="12.75" hidden="1">
      <c r="A9" s="85"/>
      <c r="B9" s="89">
        <v>1991</v>
      </c>
      <c r="C9" s="149">
        <v>156</v>
      </c>
      <c r="D9" s="149"/>
      <c r="E9" s="149"/>
      <c r="F9" s="149">
        <v>121</v>
      </c>
      <c r="G9" s="149">
        <v>323</v>
      </c>
      <c r="H9" s="149"/>
      <c r="I9" s="149">
        <v>141</v>
      </c>
      <c r="J9" s="149">
        <v>810</v>
      </c>
      <c r="K9" s="149">
        <v>1010</v>
      </c>
      <c r="L9" s="149">
        <v>70.6</v>
      </c>
      <c r="M9" s="149">
        <v>615</v>
      </c>
      <c r="N9" s="149"/>
      <c r="O9" s="149"/>
      <c r="P9" s="149"/>
      <c r="Q9" s="149"/>
      <c r="R9" s="149"/>
      <c r="S9" s="149">
        <v>464</v>
      </c>
      <c r="T9" s="149">
        <v>69.1</v>
      </c>
      <c r="U9" s="149"/>
      <c r="V9" s="149">
        <v>200</v>
      </c>
      <c r="W9" s="149"/>
      <c r="X9" s="149"/>
      <c r="Y9" s="149"/>
      <c r="Z9" s="149">
        <v>36</v>
      </c>
      <c r="AA9" s="149">
        <v>48</v>
      </c>
      <c r="AB9" s="149">
        <v>837</v>
      </c>
      <c r="AC9" s="149">
        <f>SUM(C9:AB9)</f>
        <v>4900.7</v>
      </c>
      <c r="AD9" s="87"/>
      <c r="AE9" s="351">
        <f>B9</f>
        <v>1991</v>
      </c>
    </row>
    <row r="10" spans="1:30" ht="12.75" hidden="1">
      <c r="A10" s="85"/>
      <c r="B10" s="89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87"/>
    </row>
    <row r="11" spans="1:31" ht="12.75" hidden="1">
      <c r="A11" s="85"/>
      <c r="B11" s="89">
        <f>1+B9</f>
        <v>1992</v>
      </c>
      <c r="C11" s="149">
        <v>177</v>
      </c>
      <c r="D11" s="149"/>
      <c r="E11" s="149"/>
      <c r="F11" s="149">
        <v>137</v>
      </c>
      <c r="G11" s="149">
        <v>344</v>
      </c>
      <c r="H11" s="149"/>
      <c r="I11" s="149">
        <v>152.8</v>
      </c>
      <c r="J11" s="149">
        <v>797</v>
      </c>
      <c r="K11" s="149">
        <v>1020</v>
      </c>
      <c r="L11" s="149">
        <v>71</v>
      </c>
      <c r="M11" s="149">
        <v>628</v>
      </c>
      <c r="N11" s="149"/>
      <c r="O11" s="149"/>
      <c r="P11" s="149"/>
      <c r="Q11" s="149"/>
      <c r="R11" s="149"/>
      <c r="S11" s="149">
        <v>491</v>
      </c>
      <c r="T11" s="149">
        <v>71.7</v>
      </c>
      <c r="U11" s="149"/>
      <c r="V11" s="149">
        <v>206</v>
      </c>
      <c r="W11" s="149"/>
      <c r="X11" s="149"/>
      <c r="Y11" s="149"/>
      <c r="Z11" s="149">
        <v>35</v>
      </c>
      <c r="AA11" s="149">
        <v>52</v>
      </c>
      <c r="AB11" s="149">
        <v>846</v>
      </c>
      <c r="AC11" s="149">
        <f>SUM(C11:AB11)</f>
        <v>5028.5</v>
      </c>
      <c r="AD11" s="87"/>
      <c r="AE11" s="351">
        <f>1+AE9</f>
        <v>1992</v>
      </c>
    </row>
    <row r="12" spans="1:44" ht="12.75" hidden="1">
      <c r="A12" s="85"/>
      <c r="B12" s="88" t="s">
        <v>15</v>
      </c>
      <c r="C12" s="150">
        <f aca="true" t="shared" si="0" ref="C12:AC12">(C11/C9-1)*100</f>
        <v>13.461538461538458</v>
      </c>
      <c r="D12" s="150"/>
      <c r="E12" s="150"/>
      <c r="F12" s="150">
        <f t="shared" si="0"/>
        <v>13.223140495867769</v>
      </c>
      <c r="G12" s="150">
        <f t="shared" si="0"/>
        <v>6.5015479876161075</v>
      </c>
      <c r="H12" s="150"/>
      <c r="I12" s="150">
        <f t="shared" si="0"/>
        <v>8.368794326241137</v>
      </c>
      <c r="J12" s="150">
        <f t="shared" si="0"/>
        <v>-1.6049382716049387</v>
      </c>
      <c r="K12" s="150">
        <f t="shared" si="0"/>
        <v>0.990099009900991</v>
      </c>
      <c r="L12" s="150">
        <f t="shared" si="0"/>
        <v>0.56657223796035</v>
      </c>
      <c r="M12" s="150">
        <f t="shared" si="0"/>
        <v>2.1138211382113914</v>
      </c>
      <c r="N12" s="150"/>
      <c r="O12" s="150"/>
      <c r="P12" s="150"/>
      <c r="Q12" s="150"/>
      <c r="R12" s="150"/>
      <c r="S12" s="150">
        <f t="shared" si="0"/>
        <v>5.81896551724137</v>
      </c>
      <c r="T12" s="150">
        <f t="shared" si="0"/>
        <v>3.76266280752533</v>
      </c>
      <c r="U12" s="150"/>
      <c r="V12" s="150">
        <f t="shared" si="0"/>
        <v>3.0000000000000027</v>
      </c>
      <c r="W12" s="150"/>
      <c r="X12" s="150"/>
      <c r="Y12" s="150"/>
      <c r="Z12" s="150">
        <f t="shared" si="0"/>
        <v>-2.777777777777779</v>
      </c>
      <c r="AA12" s="150">
        <f t="shared" si="0"/>
        <v>8.333333333333325</v>
      </c>
      <c r="AB12" s="150">
        <f t="shared" si="0"/>
        <v>1.0752688172043001</v>
      </c>
      <c r="AC12" s="150">
        <f t="shared" si="0"/>
        <v>2.6077907237741504</v>
      </c>
      <c r="AD12" s="87"/>
      <c r="AE12" s="352" t="s">
        <v>15</v>
      </c>
      <c r="AF12" s="150"/>
      <c r="AG12" s="150"/>
      <c r="AH12" s="150"/>
      <c r="AI12" s="150"/>
      <c r="AJ12" s="150"/>
      <c r="AK12" s="150"/>
      <c r="AL12" s="150"/>
      <c r="AM12" s="150"/>
      <c r="AN12" s="150"/>
      <c r="AO12" s="150"/>
      <c r="AQ12" s="150"/>
      <c r="AR12" s="150"/>
    </row>
    <row r="13" spans="1:30" ht="12.75" hidden="1">
      <c r="A13" s="85"/>
      <c r="B13" s="89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  <c r="AD13" s="87"/>
    </row>
    <row r="14" spans="1:31" ht="12.75" hidden="1">
      <c r="A14" s="85"/>
      <c r="B14" s="89">
        <f>1+B11</f>
        <v>1993</v>
      </c>
      <c r="C14" s="149">
        <v>186</v>
      </c>
      <c r="D14" s="149"/>
      <c r="E14" s="149"/>
      <c r="F14" s="149">
        <v>145</v>
      </c>
      <c r="G14" s="149">
        <v>349</v>
      </c>
      <c r="H14" s="149"/>
      <c r="I14" s="149">
        <v>148</v>
      </c>
      <c r="J14" s="149">
        <v>764</v>
      </c>
      <c r="K14" s="149">
        <v>1046</v>
      </c>
      <c r="L14" s="149">
        <v>75</v>
      </c>
      <c r="M14" s="149">
        <v>635</v>
      </c>
      <c r="N14" s="149"/>
      <c r="O14" s="149"/>
      <c r="P14" s="149"/>
      <c r="Q14" s="149"/>
      <c r="R14" s="149"/>
      <c r="S14" s="149">
        <v>503</v>
      </c>
      <c r="T14" s="149">
        <v>73.8</v>
      </c>
      <c r="U14" s="149"/>
      <c r="V14" s="149">
        <v>206</v>
      </c>
      <c r="W14" s="149"/>
      <c r="X14" s="149"/>
      <c r="Y14" s="149"/>
      <c r="Z14" s="149">
        <v>34</v>
      </c>
      <c r="AA14" s="149">
        <v>57</v>
      </c>
      <c r="AB14" s="149">
        <v>949</v>
      </c>
      <c r="AC14" s="149">
        <f>SUM(C14:AB14)</f>
        <v>5170.8</v>
      </c>
      <c r="AD14" s="87"/>
      <c r="AE14" s="351">
        <f>1+AE11</f>
        <v>1993</v>
      </c>
    </row>
    <row r="15" spans="1:44" ht="12.75" hidden="1">
      <c r="A15" s="85"/>
      <c r="B15" s="88" t="s">
        <v>15</v>
      </c>
      <c r="C15" s="150">
        <f aca="true" t="shared" si="1" ref="C15:AC15">(C14/C11-1)*100</f>
        <v>5.084745762711873</v>
      </c>
      <c r="D15" s="150"/>
      <c r="E15" s="150"/>
      <c r="F15" s="150">
        <f t="shared" si="1"/>
        <v>5.8394160583941535</v>
      </c>
      <c r="G15" s="150">
        <f t="shared" si="1"/>
        <v>1.4534883720930258</v>
      </c>
      <c r="H15" s="150"/>
      <c r="I15" s="150">
        <f t="shared" si="1"/>
        <v>-3.141361256544506</v>
      </c>
      <c r="J15" s="150">
        <f t="shared" si="1"/>
        <v>-4.140526976160597</v>
      </c>
      <c r="K15" s="150">
        <f t="shared" si="1"/>
        <v>2.549019607843128</v>
      </c>
      <c r="L15" s="150">
        <f t="shared" si="1"/>
        <v>5.633802816901401</v>
      </c>
      <c r="M15" s="150">
        <f t="shared" si="1"/>
        <v>1.1146496815286566</v>
      </c>
      <c r="N15" s="150"/>
      <c r="O15" s="150"/>
      <c r="P15" s="150"/>
      <c r="Q15" s="150"/>
      <c r="R15" s="150"/>
      <c r="S15" s="150">
        <f t="shared" si="1"/>
        <v>2.443991853360483</v>
      </c>
      <c r="T15" s="150">
        <f t="shared" si="1"/>
        <v>2.9288702928870203</v>
      </c>
      <c r="U15" s="150"/>
      <c r="V15" s="150">
        <f t="shared" si="1"/>
        <v>0</v>
      </c>
      <c r="W15" s="150"/>
      <c r="X15" s="150"/>
      <c r="Y15" s="150"/>
      <c r="Z15" s="150">
        <f t="shared" si="1"/>
        <v>-2.857142857142858</v>
      </c>
      <c r="AA15" s="150">
        <f t="shared" si="1"/>
        <v>9.615384615384626</v>
      </c>
      <c r="AB15" s="150">
        <f t="shared" si="1"/>
        <v>12.174940898345143</v>
      </c>
      <c r="AC15" s="150">
        <f t="shared" si="1"/>
        <v>2.8298697424679276</v>
      </c>
      <c r="AD15" s="87"/>
      <c r="AE15" s="352" t="s">
        <v>15</v>
      </c>
      <c r="AF15" s="150"/>
      <c r="AG15" s="150"/>
      <c r="AH15" s="150"/>
      <c r="AI15" s="150"/>
      <c r="AJ15" s="150"/>
      <c r="AK15" s="150"/>
      <c r="AL15" s="150"/>
      <c r="AM15" s="150"/>
      <c r="AN15" s="150"/>
      <c r="AO15" s="150"/>
      <c r="AQ15" s="150"/>
      <c r="AR15" s="150"/>
    </row>
    <row r="16" spans="1:30" ht="12.75">
      <c r="A16" s="85"/>
      <c r="B16" s="89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87"/>
    </row>
    <row r="17" spans="1:31" ht="12.75">
      <c r="A17" s="85"/>
      <c r="B17" s="89">
        <f>1+B14</f>
        <v>1994</v>
      </c>
      <c r="C17" s="149">
        <v>218</v>
      </c>
      <c r="D17" s="149"/>
      <c r="E17" s="149"/>
      <c r="F17" s="149">
        <v>151</v>
      </c>
      <c r="G17" s="149">
        <v>365</v>
      </c>
      <c r="H17" s="149"/>
      <c r="I17" s="149">
        <v>150.2</v>
      </c>
      <c r="J17" s="149">
        <v>804</v>
      </c>
      <c r="K17" s="149">
        <v>1090</v>
      </c>
      <c r="L17" s="149">
        <v>76</v>
      </c>
      <c r="M17" s="149">
        <v>654</v>
      </c>
      <c r="N17" s="149"/>
      <c r="O17" s="149"/>
      <c r="P17" s="149"/>
      <c r="Q17" s="149"/>
      <c r="R17" s="149"/>
      <c r="S17" s="149">
        <v>521</v>
      </c>
      <c r="T17" s="149">
        <v>75</v>
      </c>
      <c r="U17" s="149"/>
      <c r="V17" s="149">
        <v>217</v>
      </c>
      <c r="W17" s="149"/>
      <c r="X17" s="149"/>
      <c r="Y17" s="149"/>
      <c r="Z17" s="149">
        <v>38</v>
      </c>
      <c r="AA17" s="149">
        <v>67</v>
      </c>
      <c r="AB17" s="149">
        <v>984</v>
      </c>
      <c r="AC17" s="149">
        <f>SUM(C17:AB17)</f>
        <v>5410.2</v>
      </c>
      <c r="AD17" s="87"/>
      <c r="AE17" s="351">
        <f>1+AE14</f>
        <v>1994</v>
      </c>
    </row>
    <row r="18" spans="1:44" ht="12.75">
      <c r="A18" s="85"/>
      <c r="B18" s="88" t="s">
        <v>15</v>
      </c>
      <c r="C18" s="150">
        <f aca="true" t="shared" si="2" ref="C18:AC18">(C17/C14-1)*100</f>
        <v>17.204301075268823</v>
      </c>
      <c r="D18" s="150"/>
      <c r="E18" s="150"/>
      <c r="F18" s="150">
        <f t="shared" si="2"/>
        <v>4.137931034482767</v>
      </c>
      <c r="G18" s="150">
        <f t="shared" si="2"/>
        <v>4.584527220630363</v>
      </c>
      <c r="H18" s="150"/>
      <c r="I18" s="150">
        <f t="shared" si="2"/>
        <v>1.4864864864864824</v>
      </c>
      <c r="J18" s="150">
        <f t="shared" si="2"/>
        <v>5.235602094240832</v>
      </c>
      <c r="K18" s="150">
        <f t="shared" si="2"/>
        <v>4.206500956022952</v>
      </c>
      <c r="L18" s="150">
        <f t="shared" si="2"/>
        <v>1.333333333333342</v>
      </c>
      <c r="M18" s="150">
        <f t="shared" si="2"/>
        <v>2.9921259842519587</v>
      </c>
      <c r="N18" s="150"/>
      <c r="O18" s="150"/>
      <c r="P18" s="150"/>
      <c r="Q18" s="150"/>
      <c r="R18" s="150"/>
      <c r="S18" s="150">
        <f t="shared" si="2"/>
        <v>3.5785288270377746</v>
      </c>
      <c r="T18" s="150">
        <f t="shared" si="2"/>
        <v>1.6260162601626105</v>
      </c>
      <c r="U18" s="150"/>
      <c r="V18" s="150">
        <f t="shared" si="2"/>
        <v>5.339805825242716</v>
      </c>
      <c r="W18" s="150"/>
      <c r="X18" s="150"/>
      <c r="Y18" s="150"/>
      <c r="Z18" s="150">
        <f t="shared" si="2"/>
        <v>11.764705882352944</v>
      </c>
      <c r="AA18" s="150">
        <f t="shared" si="2"/>
        <v>17.543859649122815</v>
      </c>
      <c r="AB18" s="150">
        <f t="shared" si="2"/>
        <v>3.688092729188619</v>
      </c>
      <c r="AC18" s="150">
        <f t="shared" si="2"/>
        <v>4.62984451148758</v>
      </c>
      <c r="AD18" s="87"/>
      <c r="AE18" s="352" t="s">
        <v>15</v>
      </c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Q18" s="150"/>
      <c r="AR18" s="150"/>
    </row>
    <row r="19" spans="1:30" ht="12.75">
      <c r="A19" s="85"/>
      <c r="B19" s="8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87"/>
    </row>
    <row r="20" spans="1:31" ht="12.75">
      <c r="A20" s="85"/>
      <c r="B20" s="89">
        <f>1+B17</f>
        <v>1995</v>
      </c>
      <c r="C20" s="149">
        <v>241</v>
      </c>
      <c r="D20" s="149"/>
      <c r="E20" s="149"/>
      <c r="F20" s="149">
        <v>149</v>
      </c>
      <c r="G20" s="149">
        <v>361</v>
      </c>
      <c r="H20" s="149"/>
      <c r="I20" s="149">
        <v>152</v>
      </c>
      <c r="J20" s="149">
        <v>856</v>
      </c>
      <c r="K20" s="149">
        <v>1106</v>
      </c>
      <c r="L20" s="149">
        <v>84</v>
      </c>
      <c r="M20" s="149">
        <v>666</v>
      </c>
      <c r="N20" s="149"/>
      <c r="O20" s="149"/>
      <c r="P20" s="149"/>
      <c r="Q20" s="149"/>
      <c r="R20" s="149"/>
      <c r="S20" s="149">
        <v>538</v>
      </c>
      <c r="T20" s="149">
        <v>73</v>
      </c>
      <c r="U20" s="149"/>
      <c r="V20" s="149">
        <v>206</v>
      </c>
      <c r="W20" s="149"/>
      <c r="X20" s="149"/>
      <c r="Y20" s="149"/>
      <c r="Z20" s="149">
        <v>41</v>
      </c>
      <c r="AA20" s="149">
        <v>72</v>
      </c>
      <c r="AB20" s="149">
        <v>1019</v>
      </c>
      <c r="AC20" s="149">
        <f>SUM(C20:AB20)</f>
        <v>5564</v>
      </c>
      <c r="AD20" s="87"/>
      <c r="AE20" s="351">
        <f>1+AE17</f>
        <v>1995</v>
      </c>
    </row>
    <row r="21" spans="1:44" ht="12.75">
      <c r="A21" s="85"/>
      <c r="B21" s="88" t="s">
        <v>15</v>
      </c>
      <c r="C21" s="150">
        <f aca="true" t="shared" si="3" ref="C21:AC21">(C20/C17-1)*100</f>
        <v>10.550458715596323</v>
      </c>
      <c r="D21" s="150"/>
      <c r="E21" s="150"/>
      <c r="F21" s="150">
        <f t="shared" si="3"/>
        <v>-1.3245033112582738</v>
      </c>
      <c r="G21" s="150">
        <f t="shared" si="3"/>
        <v>-1.0958904109588996</v>
      </c>
      <c r="H21" s="150"/>
      <c r="I21" s="150">
        <f t="shared" si="3"/>
        <v>1.1984021304926928</v>
      </c>
      <c r="J21" s="150">
        <f t="shared" si="3"/>
        <v>6.467661691542292</v>
      </c>
      <c r="K21" s="150">
        <f t="shared" si="3"/>
        <v>1.4678899082568808</v>
      </c>
      <c r="L21" s="150">
        <f t="shared" si="3"/>
        <v>10.526315789473696</v>
      </c>
      <c r="M21" s="150">
        <f t="shared" si="3"/>
        <v>1.83486238532109</v>
      </c>
      <c r="N21" s="150"/>
      <c r="O21" s="150"/>
      <c r="P21" s="150"/>
      <c r="Q21" s="150"/>
      <c r="R21" s="150"/>
      <c r="S21" s="150">
        <f t="shared" si="3"/>
        <v>3.262955854126681</v>
      </c>
      <c r="T21" s="150">
        <f t="shared" si="3"/>
        <v>-2.6666666666666616</v>
      </c>
      <c r="U21" s="150"/>
      <c r="V21" s="150">
        <f t="shared" si="3"/>
        <v>-5.0691244239631335</v>
      </c>
      <c r="W21" s="150"/>
      <c r="X21" s="150"/>
      <c r="Y21" s="150"/>
      <c r="Z21" s="150">
        <f t="shared" si="3"/>
        <v>7.8947368421052655</v>
      </c>
      <c r="AA21" s="150">
        <f t="shared" si="3"/>
        <v>7.462686567164178</v>
      </c>
      <c r="AB21" s="150">
        <f t="shared" si="3"/>
        <v>3.556910569105698</v>
      </c>
      <c r="AC21" s="150">
        <f t="shared" si="3"/>
        <v>2.8427784555099755</v>
      </c>
      <c r="AD21" s="87"/>
      <c r="AE21" s="352" t="s">
        <v>15</v>
      </c>
      <c r="AF21" s="150"/>
      <c r="AG21" s="150"/>
      <c r="AH21" s="150"/>
      <c r="AI21" s="150"/>
      <c r="AJ21" s="150"/>
      <c r="AK21" s="150"/>
      <c r="AL21" s="150"/>
      <c r="AM21" s="150"/>
      <c r="AN21" s="150"/>
      <c r="AO21" s="150"/>
      <c r="AQ21" s="150"/>
      <c r="AR21" s="150"/>
    </row>
    <row r="22" spans="1:30" ht="12.75">
      <c r="A22" s="85"/>
      <c r="B22" s="89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87"/>
    </row>
    <row r="23" spans="1:31" ht="12.75">
      <c r="A23" s="85"/>
      <c r="B23" s="89">
        <f>1+B20</f>
        <v>1996</v>
      </c>
      <c r="C23" s="149">
        <v>251</v>
      </c>
      <c r="D23" s="149"/>
      <c r="F23" s="149">
        <v>149</v>
      </c>
      <c r="G23" s="149">
        <v>388</v>
      </c>
      <c r="H23" s="149"/>
      <c r="I23" s="149">
        <v>150</v>
      </c>
      <c r="J23" s="149">
        <v>860</v>
      </c>
      <c r="K23" s="149">
        <v>1212</v>
      </c>
      <c r="L23" s="149">
        <v>89</v>
      </c>
      <c r="M23" s="149">
        <v>668</v>
      </c>
      <c r="N23" s="149"/>
      <c r="O23" s="149"/>
      <c r="P23" s="149"/>
      <c r="Q23" s="149"/>
      <c r="R23" s="149"/>
      <c r="S23" s="149">
        <v>580</v>
      </c>
      <c r="T23" s="149">
        <v>76</v>
      </c>
      <c r="U23" s="149"/>
      <c r="V23" s="149">
        <v>209</v>
      </c>
      <c r="W23" s="149"/>
      <c r="X23" s="149"/>
      <c r="Y23" s="149"/>
      <c r="Z23" s="149">
        <v>45</v>
      </c>
      <c r="AA23" s="149">
        <v>76</v>
      </c>
      <c r="AB23" s="149">
        <v>1075</v>
      </c>
      <c r="AC23" s="149">
        <f>SUM(C23:AB23)</f>
        <v>5828</v>
      </c>
      <c r="AD23" s="87"/>
      <c r="AE23" s="351">
        <f>1+AE20</f>
        <v>1996</v>
      </c>
    </row>
    <row r="24" spans="1:44" ht="12.75">
      <c r="A24" s="85"/>
      <c r="B24" s="88" t="s">
        <v>15</v>
      </c>
      <c r="C24" s="150">
        <f aca="true" t="shared" si="4" ref="C24:AC24">(C23/C20-1)*100</f>
        <v>4.149377593361003</v>
      </c>
      <c r="D24" s="150"/>
      <c r="E24" s="250"/>
      <c r="F24" s="150">
        <f t="shared" si="4"/>
        <v>0</v>
      </c>
      <c r="G24" s="150">
        <f t="shared" si="4"/>
        <v>7.479224376731297</v>
      </c>
      <c r="H24" s="150"/>
      <c r="I24" s="150">
        <f t="shared" si="4"/>
        <v>-1.3157894736842146</v>
      </c>
      <c r="J24" s="150">
        <f t="shared" si="4"/>
        <v>0.4672897196261738</v>
      </c>
      <c r="K24" s="150">
        <f t="shared" si="4"/>
        <v>9.584086799276669</v>
      </c>
      <c r="L24" s="150">
        <f t="shared" si="4"/>
        <v>5.952380952380953</v>
      </c>
      <c r="M24" s="150">
        <f t="shared" si="4"/>
        <v>0.30030030030030463</v>
      </c>
      <c r="N24" s="150"/>
      <c r="O24" s="150"/>
      <c r="P24" s="150"/>
      <c r="Q24" s="150"/>
      <c r="R24" s="150"/>
      <c r="S24" s="150">
        <f t="shared" si="4"/>
        <v>7.806691449814118</v>
      </c>
      <c r="T24" s="150">
        <f t="shared" si="4"/>
        <v>4.109589041095885</v>
      </c>
      <c r="U24" s="150"/>
      <c r="V24" s="150">
        <f t="shared" si="4"/>
        <v>1.4563106796116498</v>
      </c>
      <c r="W24" s="150"/>
      <c r="X24" s="150"/>
      <c r="Y24" s="150"/>
      <c r="Z24" s="150">
        <f t="shared" si="4"/>
        <v>9.756097560975618</v>
      </c>
      <c r="AA24" s="150">
        <f t="shared" si="4"/>
        <v>5.555555555555558</v>
      </c>
      <c r="AB24" s="150">
        <f t="shared" si="4"/>
        <v>5.495583905789991</v>
      </c>
      <c r="AC24" s="150">
        <f t="shared" si="4"/>
        <v>4.744787922358018</v>
      </c>
      <c r="AD24" s="87"/>
      <c r="AE24" s="352" t="s">
        <v>15</v>
      </c>
      <c r="AF24" s="150"/>
      <c r="AG24" s="150"/>
      <c r="AH24" s="150"/>
      <c r="AI24" s="150"/>
      <c r="AJ24" s="150"/>
      <c r="AK24" s="150"/>
      <c r="AL24" s="150"/>
      <c r="AM24" s="150"/>
      <c r="AN24" s="150"/>
      <c r="AO24" s="150"/>
      <c r="AQ24" s="150"/>
      <c r="AR24" s="150"/>
    </row>
    <row r="25" spans="1:30" ht="12.75">
      <c r="A25" s="85"/>
      <c r="B25" s="88"/>
      <c r="C25" s="149"/>
      <c r="D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87"/>
    </row>
    <row r="26" spans="1:32" ht="12.75">
      <c r="A26" s="85"/>
      <c r="B26" s="89">
        <f>1+B23</f>
        <v>1997</v>
      </c>
      <c r="C26" s="149">
        <v>274</v>
      </c>
      <c r="D26" s="149"/>
      <c r="F26" s="149">
        <v>154.5</v>
      </c>
      <c r="G26" s="149">
        <v>403</v>
      </c>
      <c r="H26" s="149"/>
      <c r="I26" s="149">
        <v>150.5</v>
      </c>
      <c r="J26" s="149">
        <v>875</v>
      </c>
      <c r="K26" s="149">
        <v>1203</v>
      </c>
      <c r="L26" s="149">
        <v>94</v>
      </c>
      <c r="M26" s="149">
        <v>673</v>
      </c>
      <c r="N26" s="149"/>
      <c r="O26" s="149"/>
      <c r="P26" s="149"/>
      <c r="Q26" s="149"/>
      <c r="R26" s="149"/>
      <c r="S26" s="149">
        <v>591</v>
      </c>
      <c r="T26" s="149">
        <v>81</v>
      </c>
      <c r="U26" s="149"/>
      <c r="V26" s="149">
        <v>221</v>
      </c>
      <c r="W26" s="149"/>
      <c r="X26" s="149"/>
      <c r="Y26" s="149"/>
      <c r="Z26" s="149">
        <v>49</v>
      </c>
      <c r="AA26" s="149">
        <v>81</v>
      </c>
      <c r="AB26" s="149">
        <v>1117</v>
      </c>
      <c r="AC26" s="149">
        <f>SUM(C26:AB26)</f>
        <v>5967</v>
      </c>
      <c r="AD26" s="87"/>
      <c r="AE26" s="351">
        <f>1+AE23</f>
        <v>1997</v>
      </c>
      <c r="AF26" s="149">
        <f>+C26+F26+G26+I26+J26+K26+L26+M26+S26+T26+V26+Z26+AA26+AB26</f>
        <v>5967</v>
      </c>
    </row>
    <row r="27" spans="1:44" ht="12.75">
      <c r="A27" s="85"/>
      <c r="B27" s="88" t="s">
        <v>15</v>
      </c>
      <c r="C27" s="150">
        <f aca="true" t="shared" si="5" ref="C27:AC27">(C26/C23-1)*100</f>
        <v>9.163346613545809</v>
      </c>
      <c r="D27" s="150"/>
      <c r="E27" s="250"/>
      <c r="F27" s="150">
        <f t="shared" si="5"/>
        <v>3.691275167785224</v>
      </c>
      <c r="G27" s="150">
        <f t="shared" si="5"/>
        <v>3.8659793814433074</v>
      </c>
      <c r="H27" s="150"/>
      <c r="I27" s="150">
        <f t="shared" si="5"/>
        <v>0.33333333333334103</v>
      </c>
      <c r="J27" s="150">
        <f t="shared" si="5"/>
        <v>1.744186046511631</v>
      </c>
      <c r="K27" s="150">
        <f t="shared" si="5"/>
        <v>-0.7425742574257432</v>
      </c>
      <c r="L27" s="150">
        <f t="shared" si="5"/>
        <v>5.617977528089879</v>
      </c>
      <c r="M27" s="150">
        <f t="shared" si="5"/>
        <v>0.7485029940119681</v>
      </c>
      <c r="N27" s="150"/>
      <c r="O27" s="150"/>
      <c r="P27" s="150"/>
      <c r="Q27" s="150"/>
      <c r="R27" s="150"/>
      <c r="S27" s="150">
        <f t="shared" si="5"/>
        <v>1.8965517241379404</v>
      </c>
      <c r="T27" s="150">
        <f t="shared" si="5"/>
        <v>6.578947368421062</v>
      </c>
      <c r="U27" s="150"/>
      <c r="V27" s="150">
        <f t="shared" si="5"/>
        <v>5.741626794258381</v>
      </c>
      <c r="W27" s="150"/>
      <c r="X27" s="150"/>
      <c r="Y27" s="150"/>
      <c r="Z27" s="150">
        <f t="shared" si="5"/>
        <v>8.888888888888879</v>
      </c>
      <c r="AA27" s="150">
        <f t="shared" si="5"/>
        <v>6.578947368421062</v>
      </c>
      <c r="AB27" s="150">
        <f t="shared" si="5"/>
        <v>3.9069767441860526</v>
      </c>
      <c r="AC27" s="150">
        <f t="shared" si="5"/>
        <v>2.3850377487989016</v>
      </c>
      <c r="AD27" s="87"/>
      <c r="AE27" s="352" t="s">
        <v>15</v>
      </c>
      <c r="AF27" s="150"/>
      <c r="AG27" s="150"/>
      <c r="AH27" s="150"/>
      <c r="AI27" s="150"/>
      <c r="AJ27" s="150"/>
      <c r="AK27" s="150"/>
      <c r="AL27" s="150"/>
      <c r="AM27" s="150"/>
      <c r="AN27" s="150"/>
      <c r="AO27" s="150"/>
      <c r="AQ27" s="150"/>
      <c r="AR27" s="150"/>
    </row>
    <row r="28" spans="1:30" ht="12.75">
      <c r="A28" s="85"/>
      <c r="B28" s="88"/>
      <c r="C28" s="149"/>
      <c r="D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87"/>
    </row>
    <row r="29" spans="1:32" ht="12.75">
      <c r="A29" s="85"/>
      <c r="B29" s="89">
        <f>1+B26</f>
        <v>1998</v>
      </c>
      <c r="C29" s="149">
        <v>296</v>
      </c>
      <c r="D29" s="149"/>
      <c r="F29" s="149">
        <v>168</v>
      </c>
      <c r="G29" s="149">
        <v>444</v>
      </c>
      <c r="H29" s="149"/>
      <c r="I29" s="149">
        <v>155</v>
      </c>
      <c r="J29" s="149">
        <v>889</v>
      </c>
      <c r="K29" s="149">
        <v>1219</v>
      </c>
      <c r="L29" s="149">
        <v>94</v>
      </c>
      <c r="M29" s="149">
        <v>669</v>
      </c>
      <c r="N29" s="149"/>
      <c r="O29" s="149"/>
      <c r="P29" s="149"/>
      <c r="Q29" s="149"/>
      <c r="R29" s="149"/>
      <c r="S29" s="149">
        <v>611</v>
      </c>
      <c r="T29" s="184">
        <v>83</v>
      </c>
      <c r="U29" s="184"/>
      <c r="V29" s="149">
        <v>228</v>
      </c>
      <c r="W29" s="149"/>
      <c r="X29" s="149"/>
      <c r="Y29" s="149"/>
      <c r="Z29" s="149">
        <v>56</v>
      </c>
      <c r="AA29" s="149">
        <v>78</v>
      </c>
      <c r="AB29" s="149">
        <v>1153</v>
      </c>
      <c r="AC29" s="149">
        <f>SUM(C29:AB29)</f>
        <v>6143</v>
      </c>
      <c r="AD29" s="87"/>
      <c r="AE29" s="351">
        <f>1+AE26</f>
        <v>1998</v>
      </c>
      <c r="AF29" s="149">
        <f>+C29+F29+G29+I29+J29+K29+L29+M29+S29+T29+V29+Z29+AA29+AB29</f>
        <v>6143</v>
      </c>
    </row>
    <row r="30" spans="1:44" ht="12.75">
      <c r="A30" s="85"/>
      <c r="B30" s="88" t="s">
        <v>15</v>
      </c>
      <c r="C30" s="150">
        <f aca="true" t="shared" si="6" ref="C30:AC30">(C29/C26-1)*100</f>
        <v>8.029197080291972</v>
      </c>
      <c r="D30" s="150"/>
      <c r="E30" s="250"/>
      <c r="F30" s="150">
        <f t="shared" si="6"/>
        <v>8.737864077669899</v>
      </c>
      <c r="G30" s="150">
        <f t="shared" si="6"/>
        <v>10.173697270471461</v>
      </c>
      <c r="H30" s="150"/>
      <c r="I30" s="150">
        <f t="shared" si="6"/>
        <v>2.9900332225913706</v>
      </c>
      <c r="J30" s="150">
        <f t="shared" si="6"/>
        <v>1.6000000000000014</v>
      </c>
      <c r="K30" s="150">
        <f t="shared" si="6"/>
        <v>1.3300083125519446</v>
      </c>
      <c r="L30" s="150">
        <f t="shared" si="6"/>
        <v>0</v>
      </c>
      <c r="M30" s="150">
        <f t="shared" si="6"/>
        <v>-0.5943536404160454</v>
      </c>
      <c r="N30" s="150"/>
      <c r="O30" s="150"/>
      <c r="P30" s="150"/>
      <c r="Q30" s="150"/>
      <c r="R30" s="150"/>
      <c r="S30" s="150">
        <f t="shared" si="6"/>
        <v>3.384094754653133</v>
      </c>
      <c r="T30" s="150">
        <f t="shared" si="6"/>
        <v>2.4691358024691468</v>
      </c>
      <c r="U30" s="150"/>
      <c r="V30" s="150">
        <f t="shared" si="6"/>
        <v>3.167420814479649</v>
      </c>
      <c r="W30" s="150"/>
      <c r="X30" s="150"/>
      <c r="Y30" s="150"/>
      <c r="Z30" s="150">
        <f t="shared" si="6"/>
        <v>14.28571428571428</v>
      </c>
      <c r="AA30" s="150">
        <f t="shared" si="6"/>
        <v>-3.703703703703709</v>
      </c>
      <c r="AB30" s="150">
        <f t="shared" si="6"/>
        <v>3.22291853178156</v>
      </c>
      <c r="AC30" s="150">
        <f t="shared" si="6"/>
        <v>2.9495558907323582</v>
      </c>
      <c r="AD30" s="87"/>
      <c r="AF30" s="150"/>
      <c r="AG30" s="150"/>
      <c r="AH30" s="150"/>
      <c r="AI30" s="150"/>
      <c r="AJ30" s="150"/>
      <c r="AK30" s="150"/>
      <c r="AL30" s="150"/>
      <c r="AM30" s="150"/>
      <c r="AN30" s="150"/>
      <c r="AO30" s="150"/>
      <c r="AQ30" s="150"/>
      <c r="AR30" s="150"/>
    </row>
    <row r="31" spans="1:30" ht="12.75">
      <c r="A31" s="248"/>
      <c r="B31" s="249"/>
      <c r="C31" s="250"/>
      <c r="D31" s="250"/>
      <c r="F31" s="250"/>
      <c r="G31" s="250"/>
      <c r="H31" s="250"/>
      <c r="I31" s="250"/>
      <c r="J31" s="250"/>
      <c r="K31" s="250"/>
      <c r="L31" s="250"/>
      <c r="M31" s="250"/>
      <c r="N31" s="250"/>
      <c r="O31" s="250"/>
      <c r="P31" s="250"/>
      <c r="Q31" s="250"/>
      <c r="R31" s="250"/>
      <c r="S31" s="250"/>
      <c r="T31" s="250"/>
      <c r="U31" s="250"/>
      <c r="V31" s="250"/>
      <c r="W31" s="250"/>
      <c r="X31" s="250"/>
      <c r="Y31" s="250"/>
      <c r="Z31" s="250"/>
      <c r="AA31" s="250"/>
      <c r="AB31" s="250"/>
      <c r="AC31" s="250"/>
      <c r="AD31" s="251"/>
    </row>
    <row r="32" spans="1:40" ht="12.75">
      <c r="A32" s="248"/>
      <c r="B32" s="252">
        <f>1+B29</f>
        <v>1999</v>
      </c>
      <c r="C32" s="253">
        <v>280</v>
      </c>
      <c r="D32" s="253"/>
      <c r="F32" s="254">
        <v>181.2</v>
      </c>
      <c r="G32" s="253">
        <v>460</v>
      </c>
      <c r="I32" s="253">
        <v>136</v>
      </c>
      <c r="J32" s="253">
        <v>1053</v>
      </c>
      <c r="K32" s="253">
        <v>1157</v>
      </c>
      <c r="L32" s="250">
        <v>93.5</v>
      </c>
      <c r="M32" s="253">
        <v>671</v>
      </c>
      <c r="Q32" s="253">
        <v>203</v>
      </c>
      <c r="S32" s="253">
        <v>620</v>
      </c>
      <c r="T32" s="374">
        <v>81.8</v>
      </c>
      <c r="V32" s="253">
        <v>226</v>
      </c>
      <c r="W32" s="253"/>
      <c r="X32" s="253"/>
      <c r="Z32" s="253">
        <v>61</v>
      </c>
      <c r="AA32" s="253">
        <v>84</v>
      </c>
      <c r="AB32" s="253">
        <v>1161</v>
      </c>
      <c r="AC32" s="149">
        <f>SUM(C32:AB32)</f>
        <v>6468.5</v>
      </c>
      <c r="AD32" s="251"/>
      <c r="AE32" s="351">
        <f>1+AE29</f>
        <v>1999</v>
      </c>
      <c r="AF32" s="149">
        <f>+C32+F32+G32+I32+J32+K32+L32+M32+S32+T32+V32+Z32+AA32+AB32</f>
        <v>6265.5</v>
      </c>
      <c r="AK32" s="253"/>
      <c r="AN32" s="253"/>
    </row>
    <row r="33" spans="1:44" ht="12.75">
      <c r="A33" s="248"/>
      <c r="B33" s="249" t="s">
        <v>15</v>
      </c>
      <c r="C33" s="250">
        <f aca="true" t="shared" si="7" ref="C33:AC33">(C32/C29-1)*100</f>
        <v>-5.405405405405405</v>
      </c>
      <c r="D33" s="250"/>
      <c r="E33" s="250" t="e">
        <f t="shared" si="7"/>
        <v>#DIV/0!</v>
      </c>
      <c r="F33" s="250">
        <f t="shared" si="7"/>
        <v>7.857142857142851</v>
      </c>
      <c r="G33" s="250">
        <f t="shared" si="7"/>
        <v>3.603603603603611</v>
      </c>
      <c r="H33" s="250" t="e">
        <f t="shared" si="7"/>
        <v>#DIV/0!</v>
      </c>
      <c r="I33" s="250">
        <f t="shared" si="7"/>
        <v>-12.25806451612903</v>
      </c>
      <c r="J33" s="250">
        <f t="shared" si="7"/>
        <v>18.44769403824522</v>
      </c>
      <c r="K33" s="250">
        <f t="shared" si="7"/>
        <v>-5.0861361771944225</v>
      </c>
      <c r="L33" s="250">
        <f t="shared" si="7"/>
        <v>-0.5319148936170248</v>
      </c>
      <c r="M33" s="250">
        <f t="shared" si="7"/>
        <v>0.2989536621823552</v>
      </c>
      <c r="N33" s="250" t="e">
        <f>(N32/N29-1)*100</f>
        <v>#DIV/0!</v>
      </c>
      <c r="O33" s="250" t="e">
        <f>(O32/O29-1)*100</f>
        <v>#DIV/0!</v>
      </c>
      <c r="P33" s="250" t="e">
        <f>(P32/P29-1)*100</f>
        <v>#DIV/0!</v>
      </c>
      <c r="Q33" s="250" t="e">
        <f>(Q32/Q29-1)*100</f>
        <v>#DIV/0!</v>
      </c>
      <c r="R33" s="250" t="e">
        <f>(R32/R29-1)*100</f>
        <v>#DIV/0!</v>
      </c>
      <c r="S33" s="250">
        <f t="shared" si="7"/>
        <v>1.4729950900163713</v>
      </c>
      <c r="T33" s="250">
        <f t="shared" si="7"/>
        <v>-1.4457831325301207</v>
      </c>
      <c r="U33" s="250" t="e">
        <f t="shared" si="7"/>
        <v>#DIV/0!</v>
      </c>
      <c r="V33" s="250">
        <f t="shared" si="7"/>
        <v>-0.8771929824561431</v>
      </c>
      <c r="W33" s="250"/>
      <c r="X33" s="250" t="e">
        <f>(X32/X29-1)*100</f>
        <v>#DIV/0!</v>
      </c>
      <c r="Y33" s="250" t="e">
        <f>(Y32/Y29-1)*100</f>
        <v>#DIV/0!</v>
      </c>
      <c r="Z33" s="250">
        <f t="shared" si="7"/>
        <v>8.92857142857142</v>
      </c>
      <c r="AA33" s="250">
        <f t="shared" si="7"/>
        <v>7.692307692307687</v>
      </c>
      <c r="AB33" s="250">
        <f t="shared" si="7"/>
        <v>0.6938421509106618</v>
      </c>
      <c r="AC33" s="250">
        <f t="shared" si="7"/>
        <v>5.298713983395742</v>
      </c>
      <c r="AD33" s="251"/>
      <c r="AF33" s="250"/>
      <c r="AG33" s="250"/>
      <c r="AH33" s="250"/>
      <c r="AI33" s="250"/>
      <c r="AJ33" s="250"/>
      <c r="AK33" s="250"/>
      <c r="AL33" s="250"/>
      <c r="AM33" s="250"/>
      <c r="AN33" s="250"/>
      <c r="AO33" s="250"/>
      <c r="AQ33" s="250"/>
      <c r="AR33" s="250"/>
    </row>
    <row r="34" spans="1:40" ht="12.75">
      <c r="A34" s="248"/>
      <c r="B34" s="249"/>
      <c r="C34" s="250"/>
      <c r="D34" s="250"/>
      <c r="F34" s="250"/>
      <c r="G34" s="250"/>
      <c r="I34" s="250"/>
      <c r="J34" s="250"/>
      <c r="K34" s="250"/>
      <c r="L34" s="250"/>
      <c r="M34" s="250"/>
      <c r="Q34" s="250"/>
      <c r="S34" s="250"/>
      <c r="T34" s="250"/>
      <c r="V34" s="250"/>
      <c r="W34" s="250"/>
      <c r="X34" s="250"/>
      <c r="Z34" s="250"/>
      <c r="AA34" s="250"/>
      <c r="AB34" s="250"/>
      <c r="AC34" s="250"/>
      <c r="AD34" s="251"/>
      <c r="AK34" s="250"/>
      <c r="AN34" s="250"/>
    </row>
    <row r="35" spans="1:40" ht="12.75">
      <c r="A35" s="248"/>
      <c r="B35" s="252">
        <f>1+B32</f>
        <v>2000</v>
      </c>
      <c r="C35" s="253">
        <v>292</v>
      </c>
      <c r="D35" s="253"/>
      <c r="E35" s="84">
        <v>173</v>
      </c>
      <c r="F35" s="253">
        <v>181</v>
      </c>
      <c r="G35" s="253">
        <v>534</v>
      </c>
      <c r="H35" s="84">
        <v>7.31</v>
      </c>
      <c r="I35" s="253">
        <v>148</v>
      </c>
      <c r="J35" s="253">
        <v>1006</v>
      </c>
      <c r="K35" s="253">
        <v>1083</v>
      </c>
      <c r="L35" s="250">
        <v>93.5</v>
      </c>
      <c r="M35" s="253">
        <v>630</v>
      </c>
      <c r="N35" s="84">
        <v>32.3</v>
      </c>
      <c r="O35" s="84">
        <v>7.22</v>
      </c>
      <c r="P35" s="84">
        <v>25.1</v>
      </c>
      <c r="Q35" s="253">
        <v>200</v>
      </c>
      <c r="R35" s="84">
        <v>6</v>
      </c>
      <c r="S35" s="253">
        <v>617</v>
      </c>
      <c r="T35" s="374">
        <v>79.8</v>
      </c>
      <c r="U35" s="84">
        <v>550</v>
      </c>
      <c r="V35" s="253">
        <v>228</v>
      </c>
      <c r="W35" s="253"/>
      <c r="X35" s="253">
        <v>46</v>
      </c>
      <c r="Y35" s="84">
        <v>46</v>
      </c>
      <c r="Z35" s="253">
        <v>57</v>
      </c>
      <c r="AA35" s="253">
        <v>89.9</v>
      </c>
      <c r="AB35" s="253">
        <v>1164</v>
      </c>
      <c r="AC35" s="149">
        <f>SUM(C35:AB35)</f>
        <v>7296.13</v>
      </c>
      <c r="AD35" s="251"/>
      <c r="AE35" s="351">
        <f>1+AE32</f>
        <v>2000</v>
      </c>
      <c r="AF35" s="149">
        <f>+C35+F35+G35+I35+J35+K35+L35+M35+S35+T35+V35+Z35+AA35+AB35</f>
        <v>6203.2</v>
      </c>
      <c r="AK35" s="253"/>
      <c r="AN35" s="253"/>
    </row>
    <row r="36" spans="1:44" ht="12.75">
      <c r="A36" s="248"/>
      <c r="B36" s="249" t="s">
        <v>15</v>
      </c>
      <c r="C36" s="250">
        <f aca="true" t="shared" si="8" ref="C36:AC36">(C35/C32-1)*100</f>
        <v>4.285714285714293</v>
      </c>
      <c r="D36" s="250"/>
      <c r="E36" s="250" t="e">
        <f t="shared" si="8"/>
        <v>#DIV/0!</v>
      </c>
      <c r="F36" s="250">
        <f t="shared" si="8"/>
        <v>-0.1103752759381793</v>
      </c>
      <c r="G36" s="250">
        <f t="shared" si="8"/>
        <v>16.086956521739125</v>
      </c>
      <c r="H36" s="250" t="e">
        <f t="shared" si="8"/>
        <v>#DIV/0!</v>
      </c>
      <c r="I36" s="250">
        <f t="shared" si="8"/>
        <v>8.823529411764696</v>
      </c>
      <c r="J36" s="250">
        <f t="shared" si="8"/>
        <v>-4.46343779677113</v>
      </c>
      <c r="K36" s="250">
        <f t="shared" si="8"/>
        <v>-6.395851339671566</v>
      </c>
      <c r="L36" s="250">
        <f t="shared" si="8"/>
        <v>0</v>
      </c>
      <c r="M36" s="250">
        <f t="shared" si="8"/>
        <v>-6.110283159463492</v>
      </c>
      <c r="N36" s="250" t="e">
        <f>(N35/N32-1)*100</f>
        <v>#DIV/0!</v>
      </c>
      <c r="O36" s="250" t="e">
        <f>(O35/O32-1)*100</f>
        <v>#DIV/0!</v>
      </c>
      <c r="P36" s="250" t="e">
        <f>(P35/P32-1)*100</f>
        <v>#DIV/0!</v>
      </c>
      <c r="Q36" s="250">
        <f>(Q35/Q32-1)*100</f>
        <v>-1.4778325123152691</v>
      </c>
      <c r="R36" s="250" t="e">
        <f>(R35/R32-1)*100</f>
        <v>#DIV/0!</v>
      </c>
      <c r="S36" s="250">
        <f t="shared" si="8"/>
        <v>-0.4838709677419395</v>
      </c>
      <c r="T36" s="250">
        <f t="shared" si="8"/>
        <v>-2.444987775061125</v>
      </c>
      <c r="U36" s="250" t="e">
        <f t="shared" si="8"/>
        <v>#DIV/0!</v>
      </c>
      <c r="V36" s="250">
        <f t="shared" si="8"/>
        <v>0.8849557522123908</v>
      </c>
      <c r="W36" s="250"/>
      <c r="X36" s="250" t="e">
        <f>(X35/X32-1)*100</f>
        <v>#DIV/0!</v>
      </c>
      <c r="Y36" s="250" t="e">
        <f>(Y35/Y32-1)*100</f>
        <v>#DIV/0!</v>
      </c>
      <c r="Z36" s="250">
        <f t="shared" si="8"/>
        <v>-6.5573770491803245</v>
      </c>
      <c r="AA36" s="250">
        <f t="shared" si="8"/>
        <v>7.023809523809521</v>
      </c>
      <c r="AB36" s="250">
        <f t="shared" si="8"/>
        <v>0.25839793281654533</v>
      </c>
      <c r="AC36" s="250">
        <f t="shared" si="8"/>
        <v>12.794774677282206</v>
      </c>
      <c r="AD36" s="251"/>
      <c r="AF36" s="250"/>
      <c r="AG36" s="250"/>
      <c r="AH36" s="250"/>
      <c r="AI36" s="250"/>
      <c r="AJ36" s="250"/>
      <c r="AK36" s="250"/>
      <c r="AL36" s="250"/>
      <c r="AM36" s="250"/>
      <c r="AN36" s="250"/>
      <c r="AO36" s="250"/>
      <c r="AQ36" s="250"/>
      <c r="AR36" s="250"/>
    </row>
    <row r="37" spans="1:40" ht="12.75">
      <c r="A37" s="248"/>
      <c r="B37" s="249"/>
      <c r="C37" s="250"/>
      <c r="D37" s="250"/>
      <c r="F37" s="250"/>
      <c r="G37" s="250"/>
      <c r="H37" s="501"/>
      <c r="I37" s="250"/>
      <c r="J37" s="250"/>
      <c r="K37" s="250"/>
      <c r="L37" s="250"/>
      <c r="M37" s="250"/>
      <c r="Q37" s="250"/>
      <c r="S37" s="250"/>
      <c r="T37" s="250"/>
      <c r="V37" s="250"/>
      <c r="W37" s="250"/>
      <c r="X37" s="250"/>
      <c r="Z37" s="250"/>
      <c r="AA37" s="250"/>
      <c r="AB37" s="250"/>
      <c r="AC37" s="250"/>
      <c r="AD37" s="251"/>
      <c r="AK37" s="250"/>
      <c r="AN37" s="250"/>
    </row>
    <row r="38" spans="1:40" ht="12.75">
      <c r="A38" s="248"/>
      <c r="B38" s="252">
        <f>1+B35</f>
        <v>2001</v>
      </c>
      <c r="C38" s="253">
        <v>285</v>
      </c>
      <c r="D38" s="253"/>
      <c r="E38" s="84">
        <v>180</v>
      </c>
      <c r="F38" s="253">
        <v>192</v>
      </c>
      <c r="G38" s="253">
        <v>561</v>
      </c>
      <c r="H38" s="501">
        <v>9.17</v>
      </c>
      <c r="I38" s="253">
        <v>156</v>
      </c>
      <c r="J38" s="253">
        <v>957</v>
      </c>
      <c r="K38" s="253">
        <v>1111</v>
      </c>
      <c r="L38" s="254">
        <v>96.9</v>
      </c>
      <c r="M38" s="253">
        <v>711</v>
      </c>
      <c r="N38" s="84">
        <v>33.8</v>
      </c>
      <c r="O38" s="84">
        <v>8.89</v>
      </c>
      <c r="P38" s="84">
        <v>29.7</v>
      </c>
      <c r="Q38" s="253">
        <v>223</v>
      </c>
      <c r="R38" s="84">
        <v>6.25</v>
      </c>
      <c r="S38" s="253">
        <v>634</v>
      </c>
      <c r="T38" s="253">
        <v>80.7</v>
      </c>
      <c r="U38" s="84">
        <v>650</v>
      </c>
      <c r="V38" s="253">
        <v>243</v>
      </c>
      <c r="W38" s="253"/>
      <c r="X38" s="253">
        <v>50</v>
      </c>
      <c r="Y38" s="84">
        <v>50</v>
      </c>
      <c r="Z38" s="253">
        <v>65</v>
      </c>
      <c r="AA38" s="253">
        <v>94.9</v>
      </c>
      <c r="AB38" s="253">
        <v>1264</v>
      </c>
      <c r="AC38" s="149">
        <f>SUM(C38:AB38)</f>
        <v>7692.3099999999995</v>
      </c>
      <c r="AD38" s="251"/>
      <c r="AE38" s="351">
        <f>1+AE35</f>
        <v>2001</v>
      </c>
      <c r="AF38" s="149">
        <f>+C38+F38+G38+I38+J38+K38+L38+M38+S38+T38+V38+Z38+AA38+AB38</f>
        <v>6451.499999999999</v>
      </c>
      <c r="AK38" s="253"/>
      <c r="AN38" s="253"/>
    </row>
    <row r="39" spans="1:44" ht="12.75">
      <c r="A39" s="248"/>
      <c r="B39" s="249" t="s">
        <v>15</v>
      </c>
      <c r="C39" s="250">
        <f aca="true" t="shared" si="9" ref="C39:AC39">(C38/C35-1)*100</f>
        <v>-2.397260273972601</v>
      </c>
      <c r="D39" s="250"/>
      <c r="E39" s="250">
        <f t="shared" si="9"/>
        <v>4.046242774566466</v>
      </c>
      <c r="F39" s="250">
        <f t="shared" si="9"/>
        <v>6.077348066298338</v>
      </c>
      <c r="G39" s="250">
        <f t="shared" si="9"/>
        <v>5.0561797752809</v>
      </c>
      <c r="H39" s="250">
        <f t="shared" si="9"/>
        <v>25.444596443228452</v>
      </c>
      <c r="I39" s="250">
        <f t="shared" si="9"/>
        <v>5.405405405405395</v>
      </c>
      <c r="J39" s="250">
        <f t="shared" si="9"/>
        <v>-4.8707753479125255</v>
      </c>
      <c r="K39" s="250">
        <f t="shared" si="9"/>
        <v>2.5854108956602007</v>
      </c>
      <c r="L39" s="250">
        <f t="shared" si="9"/>
        <v>3.6363636363636376</v>
      </c>
      <c r="M39" s="250">
        <f t="shared" si="9"/>
        <v>12.857142857142856</v>
      </c>
      <c r="N39" s="250">
        <f>(N38/N35-1)*100</f>
        <v>4.643962848297223</v>
      </c>
      <c r="O39" s="250">
        <f>(O38/O35-1)*100</f>
        <v>23.130193905817187</v>
      </c>
      <c r="P39" s="250">
        <f>(P38/P35-1)*100</f>
        <v>18.326693227091617</v>
      </c>
      <c r="Q39" s="250">
        <f>(Q38/Q35-1)*100</f>
        <v>11.5</v>
      </c>
      <c r="R39" s="250">
        <f>(R38/R35-1)*100</f>
        <v>4.166666666666674</v>
      </c>
      <c r="S39" s="250">
        <f t="shared" si="9"/>
        <v>2.7552674230145957</v>
      </c>
      <c r="T39" s="250">
        <f t="shared" si="9"/>
        <v>1.1278195488721776</v>
      </c>
      <c r="U39" s="250">
        <f t="shared" si="9"/>
        <v>18.181818181818187</v>
      </c>
      <c r="V39" s="250">
        <f t="shared" si="9"/>
        <v>6.578947368421062</v>
      </c>
      <c r="W39" s="250"/>
      <c r="X39" s="250">
        <f>(X38/X35-1)*100</f>
        <v>8.695652173913038</v>
      </c>
      <c r="Y39" s="250">
        <f>(Y38/Y35-1)*100</f>
        <v>8.695652173913038</v>
      </c>
      <c r="Z39" s="250">
        <f t="shared" si="9"/>
        <v>14.035087719298245</v>
      </c>
      <c r="AA39" s="250">
        <f t="shared" si="9"/>
        <v>5.561735261401557</v>
      </c>
      <c r="AB39" s="250">
        <f t="shared" si="9"/>
        <v>8.59106529209621</v>
      </c>
      <c r="AC39" s="250">
        <f t="shared" si="9"/>
        <v>5.4300019325313365</v>
      </c>
      <c r="AD39" s="251"/>
      <c r="AF39" s="250"/>
      <c r="AG39" s="250"/>
      <c r="AH39" s="250"/>
      <c r="AI39" s="250"/>
      <c r="AJ39" s="250"/>
      <c r="AK39" s="250"/>
      <c r="AL39" s="250"/>
      <c r="AM39" s="250"/>
      <c r="AN39" s="250"/>
      <c r="AO39" s="250"/>
      <c r="AQ39" s="250"/>
      <c r="AR39" s="250"/>
    </row>
    <row r="40" spans="1:40" ht="12.75">
      <c r="A40" s="248"/>
      <c r="B40" s="249"/>
      <c r="C40" s="250"/>
      <c r="D40" s="250"/>
      <c r="F40" s="250"/>
      <c r="G40" s="250"/>
      <c r="H40" s="501"/>
      <c r="I40" s="250"/>
      <c r="J40" s="250"/>
      <c r="K40" s="250"/>
      <c r="L40" s="250"/>
      <c r="M40" s="250"/>
      <c r="Q40" s="250"/>
      <c r="S40" s="250"/>
      <c r="T40" s="250"/>
      <c r="V40" s="250"/>
      <c r="W40" s="250"/>
      <c r="X40" s="250"/>
      <c r="Z40" s="250"/>
      <c r="AA40" s="250"/>
      <c r="AB40" s="250"/>
      <c r="AC40" s="250"/>
      <c r="AD40" s="251"/>
      <c r="AK40" s="250"/>
      <c r="AN40" s="250"/>
    </row>
    <row r="41" spans="1:40" ht="12.75">
      <c r="A41" s="248"/>
      <c r="B41" s="252">
        <f>1+B38</f>
        <v>2002</v>
      </c>
      <c r="C41" s="253">
        <v>290</v>
      </c>
      <c r="D41" s="253">
        <v>52.7</v>
      </c>
      <c r="E41" s="84">
        <v>194</v>
      </c>
      <c r="F41" s="253">
        <v>190</v>
      </c>
      <c r="G41" s="253">
        <v>571</v>
      </c>
      <c r="H41" s="542">
        <v>12.1</v>
      </c>
      <c r="I41" s="253">
        <v>158</v>
      </c>
      <c r="J41" s="253">
        <v>1046</v>
      </c>
      <c r="K41" s="253">
        <v>1043</v>
      </c>
      <c r="L41" s="250">
        <v>96.5</v>
      </c>
      <c r="M41" s="253">
        <v>705</v>
      </c>
      <c r="N41" s="84">
        <v>34.8</v>
      </c>
      <c r="O41" s="502">
        <v>10.6</v>
      </c>
      <c r="P41" s="543">
        <v>40.93</v>
      </c>
      <c r="Q41" s="253">
        <v>218</v>
      </c>
      <c r="R41" s="502">
        <v>6.66</v>
      </c>
      <c r="S41" s="253">
        <v>620</v>
      </c>
      <c r="T41" s="254">
        <v>80</v>
      </c>
      <c r="U41" s="502">
        <v>761</v>
      </c>
      <c r="V41" s="253">
        <v>239</v>
      </c>
      <c r="W41" s="253">
        <v>340</v>
      </c>
      <c r="X41" s="253">
        <v>45</v>
      </c>
      <c r="Y41" s="502">
        <v>45</v>
      </c>
      <c r="Z41" s="253">
        <v>69.3</v>
      </c>
      <c r="AA41" s="253">
        <v>100.1</v>
      </c>
      <c r="AB41" s="253">
        <v>1273</v>
      </c>
      <c r="AC41" s="477">
        <f>SUM(C41:AB41)</f>
        <v>8241.690000000002</v>
      </c>
      <c r="AD41" s="251"/>
      <c r="AE41" s="351">
        <f>1+AE38</f>
        <v>2002</v>
      </c>
      <c r="AF41" s="149">
        <f>+C41+F41+G41+I41+J41+K41+L41+M41+S41+T41+V41+Z41+AA41+AB41</f>
        <v>6480.900000000001</v>
      </c>
      <c r="AK41" s="253"/>
      <c r="AN41" s="253"/>
    </row>
    <row r="42" spans="1:44" ht="12.75">
      <c r="A42" s="248"/>
      <c r="B42" s="249" t="s">
        <v>15</v>
      </c>
      <c r="C42" s="250">
        <f aca="true" t="shared" si="10" ref="C42:AC42">(C41/C38-1)*100</f>
        <v>1.7543859649122862</v>
      </c>
      <c r="D42" s="250"/>
      <c r="E42" s="250">
        <f t="shared" si="10"/>
        <v>7.777777777777772</v>
      </c>
      <c r="F42" s="250">
        <f t="shared" si="10"/>
        <v>-1.041666666666663</v>
      </c>
      <c r="G42" s="250">
        <f t="shared" si="10"/>
        <v>1.7825311942959</v>
      </c>
      <c r="H42" s="457">
        <f t="shared" si="10"/>
        <v>31.952017448200642</v>
      </c>
      <c r="I42" s="250">
        <f t="shared" si="10"/>
        <v>1.2820512820512775</v>
      </c>
      <c r="J42" s="250">
        <f t="shared" si="10"/>
        <v>9.299895506792065</v>
      </c>
      <c r="K42" s="250">
        <f t="shared" si="10"/>
        <v>-6.120612061206121</v>
      </c>
      <c r="L42" s="250">
        <f t="shared" si="10"/>
        <v>-0.41279669762642746</v>
      </c>
      <c r="M42" s="250">
        <f t="shared" si="10"/>
        <v>-0.8438818565400852</v>
      </c>
      <c r="N42" s="250">
        <f>(N41/N38-1)*100</f>
        <v>2.9585798816567976</v>
      </c>
      <c r="O42" s="457">
        <f>(O41/O38-1)*100</f>
        <v>19.235095613048347</v>
      </c>
      <c r="P42" s="457">
        <f>(P41/P38-1)*100</f>
        <v>37.811447811447806</v>
      </c>
      <c r="Q42" s="250">
        <f>(Q41/Q38-1)*100</f>
        <v>-2.2421524663677084</v>
      </c>
      <c r="R42" s="457">
        <f>(R41/R38-1)*100</f>
        <v>6.56000000000001</v>
      </c>
      <c r="S42" s="250">
        <f t="shared" si="10"/>
        <v>-2.208201892744477</v>
      </c>
      <c r="T42" s="250">
        <f t="shared" si="10"/>
        <v>-0.867410161090465</v>
      </c>
      <c r="U42" s="457">
        <f t="shared" si="10"/>
        <v>17.07692307692308</v>
      </c>
      <c r="V42" s="250">
        <f t="shared" si="10"/>
        <v>-1.6460905349794275</v>
      </c>
      <c r="W42" s="250" t="e">
        <f t="shared" si="10"/>
        <v>#DIV/0!</v>
      </c>
      <c r="X42" s="250">
        <f>(X41/X38-1)*100</f>
        <v>-9.999999999999998</v>
      </c>
      <c r="Y42" s="457">
        <f>(Y41/Y38-1)*100</f>
        <v>-9.999999999999998</v>
      </c>
      <c r="Z42" s="250">
        <f t="shared" si="10"/>
        <v>6.615384615384601</v>
      </c>
      <c r="AA42" s="250">
        <f t="shared" si="10"/>
        <v>5.479452054794498</v>
      </c>
      <c r="AB42" s="250">
        <f t="shared" si="10"/>
        <v>0.7120253164556889</v>
      </c>
      <c r="AC42" s="250">
        <f t="shared" si="10"/>
        <v>7.141937857418679</v>
      </c>
      <c r="AD42" s="251"/>
      <c r="AF42" s="250"/>
      <c r="AG42" s="250"/>
      <c r="AH42" s="250"/>
      <c r="AI42" s="250"/>
      <c r="AJ42" s="250"/>
      <c r="AK42" s="250"/>
      <c r="AL42" s="250"/>
      <c r="AM42" s="250"/>
      <c r="AN42" s="250"/>
      <c r="AO42" s="250"/>
      <c r="AQ42" s="250"/>
      <c r="AR42" s="250"/>
    </row>
    <row r="43" spans="1:40" ht="12.75">
      <c r="A43" s="248"/>
      <c r="B43" s="249"/>
      <c r="C43" s="250"/>
      <c r="D43" s="250"/>
      <c r="F43" s="250"/>
      <c r="G43" s="250"/>
      <c r="H43" s="502"/>
      <c r="I43" s="250"/>
      <c r="J43" s="250"/>
      <c r="K43" s="250"/>
      <c r="L43" s="250"/>
      <c r="M43" s="250"/>
      <c r="O43" s="502"/>
      <c r="P43" s="502"/>
      <c r="Q43" s="250"/>
      <c r="R43" s="502"/>
      <c r="S43" s="250"/>
      <c r="T43" s="250"/>
      <c r="U43" s="502"/>
      <c r="V43" s="250"/>
      <c r="W43" s="250"/>
      <c r="X43" s="250"/>
      <c r="Y43" s="502"/>
      <c r="Z43" s="250"/>
      <c r="AA43" s="250"/>
      <c r="AB43" s="250"/>
      <c r="AC43" s="250"/>
      <c r="AD43" s="251"/>
      <c r="AK43" s="250"/>
      <c r="AN43" s="250"/>
    </row>
    <row r="44" spans="1:40" ht="12.75">
      <c r="A44" s="248"/>
      <c r="B44" s="252">
        <f>1+B41</f>
        <v>2003</v>
      </c>
      <c r="C44" s="253">
        <v>275</v>
      </c>
      <c r="D44" s="253">
        <v>43.6</v>
      </c>
      <c r="E44" s="84">
        <v>185</v>
      </c>
      <c r="F44" s="253">
        <v>180.7</v>
      </c>
      <c r="G44" s="253">
        <v>619</v>
      </c>
      <c r="H44" s="542">
        <v>15.1</v>
      </c>
      <c r="I44" s="253">
        <v>163</v>
      </c>
      <c r="J44" s="253">
        <v>1041</v>
      </c>
      <c r="K44" s="253">
        <v>1004.7</v>
      </c>
      <c r="L44" s="253">
        <v>95</v>
      </c>
      <c r="M44" s="253">
        <v>685</v>
      </c>
      <c r="N44" s="84">
        <v>35</v>
      </c>
      <c r="O44" s="543">
        <v>12.44</v>
      </c>
      <c r="P44" s="543">
        <v>46.5</v>
      </c>
      <c r="Q44" s="253">
        <v>228</v>
      </c>
      <c r="R44" s="502">
        <v>7.4</v>
      </c>
      <c r="S44" s="253">
        <v>489</v>
      </c>
      <c r="T44" s="254">
        <v>83.9</v>
      </c>
      <c r="U44" s="502">
        <v>822</v>
      </c>
      <c r="V44" s="253">
        <v>208</v>
      </c>
      <c r="W44" s="253">
        <v>344</v>
      </c>
      <c r="X44" s="253">
        <v>48</v>
      </c>
      <c r="Y44" s="502">
        <v>46.42</v>
      </c>
      <c r="Z44" s="253">
        <v>68.8</v>
      </c>
      <c r="AA44" s="253">
        <v>94.6</v>
      </c>
      <c r="AB44" s="253">
        <v>1295</v>
      </c>
      <c r="AC44" s="477">
        <f>SUM(C44:AB44)</f>
        <v>8136.159999999999</v>
      </c>
      <c r="AD44" s="251"/>
      <c r="AE44" s="351">
        <f>1+AE41</f>
        <v>2003</v>
      </c>
      <c r="AF44" s="149">
        <f>+C44+F44+G44+I44+J44+K44+L44+M44+S44+T44+V44+Z44+AA44+AB44</f>
        <v>6302.7</v>
      </c>
      <c r="AK44" s="253"/>
      <c r="AN44" s="253"/>
    </row>
    <row r="45" spans="1:44" ht="12.75">
      <c r="A45" s="248"/>
      <c r="B45" s="249" t="s">
        <v>15</v>
      </c>
      <c r="C45" s="250">
        <f aca="true" t="shared" si="11" ref="C45:AC45">(C44/C41-1)*100</f>
        <v>-5.1724137931034475</v>
      </c>
      <c r="D45" s="250">
        <f t="shared" si="11"/>
        <v>-17.267552182163193</v>
      </c>
      <c r="E45" s="250">
        <f t="shared" si="11"/>
        <v>-4.639175257731953</v>
      </c>
      <c r="F45" s="250">
        <f t="shared" si="11"/>
        <v>-4.894736842105274</v>
      </c>
      <c r="G45" s="250">
        <f t="shared" si="11"/>
        <v>8.406304728546399</v>
      </c>
      <c r="H45" s="457">
        <f t="shared" si="11"/>
        <v>24.79338842975207</v>
      </c>
      <c r="I45" s="250">
        <f t="shared" si="11"/>
        <v>3.164556962025311</v>
      </c>
      <c r="J45" s="250">
        <f t="shared" si="11"/>
        <v>-0.47801147227533036</v>
      </c>
      <c r="K45" s="250">
        <f t="shared" si="11"/>
        <v>-3.67209971236816</v>
      </c>
      <c r="L45" s="250">
        <f t="shared" si="11"/>
        <v>-1.5544041450777257</v>
      </c>
      <c r="M45" s="250">
        <f t="shared" si="11"/>
        <v>-2.8368794326241176</v>
      </c>
      <c r="N45" s="250">
        <f>(N44/N41-1)*100</f>
        <v>0.5747126436781658</v>
      </c>
      <c r="O45" s="457">
        <f>(O44/O41-1)*100</f>
        <v>17.35849056603773</v>
      </c>
      <c r="P45" s="457">
        <f>(P44/P41-1)*100</f>
        <v>13.608600048863906</v>
      </c>
      <c r="Q45" s="250">
        <f>(Q44/Q41-1)*100</f>
        <v>4.587155963302747</v>
      </c>
      <c r="R45" s="457">
        <f>(R44/R41-1)*100</f>
        <v>11.111111111111116</v>
      </c>
      <c r="S45" s="250">
        <f t="shared" si="11"/>
        <v>-21.129032258064516</v>
      </c>
      <c r="T45" s="250">
        <f t="shared" si="11"/>
        <v>4.875000000000007</v>
      </c>
      <c r="U45" s="457">
        <f t="shared" si="11"/>
        <v>8.015768725361362</v>
      </c>
      <c r="V45" s="250">
        <f t="shared" si="11"/>
        <v>-12.970711297071125</v>
      </c>
      <c r="W45" s="250">
        <f t="shared" si="11"/>
        <v>1.17647058823529</v>
      </c>
      <c r="X45" s="250">
        <f>(X44/X41-1)*100</f>
        <v>6.666666666666665</v>
      </c>
      <c r="Y45" s="457">
        <f>(Y44/Y41-1)*100</f>
        <v>3.155555555555556</v>
      </c>
      <c r="Z45" s="250">
        <f t="shared" si="11"/>
        <v>-0.721500721500723</v>
      </c>
      <c r="AA45" s="250">
        <f t="shared" si="11"/>
        <v>-5.494505494505497</v>
      </c>
      <c r="AB45" s="250">
        <f t="shared" si="11"/>
        <v>1.728201099764326</v>
      </c>
      <c r="AC45" s="250">
        <f t="shared" si="11"/>
        <v>-1.2804412687204114</v>
      </c>
      <c r="AD45" s="251"/>
      <c r="AF45" s="250"/>
      <c r="AG45" s="250"/>
      <c r="AH45" s="250"/>
      <c r="AI45" s="250"/>
      <c r="AJ45" s="250"/>
      <c r="AK45" s="250"/>
      <c r="AL45" s="250"/>
      <c r="AM45" s="250"/>
      <c r="AN45" s="250"/>
      <c r="AO45" s="250"/>
      <c r="AQ45" s="250"/>
      <c r="AR45" s="250"/>
    </row>
    <row r="46" spans="1:40" ht="12.75">
      <c r="A46" s="85"/>
      <c r="B46" s="88"/>
      <c r="C46" s="150"/>
      <c r="D46" s="150"/>
      <c r="F46" s="150"/>
      <c r="G46" s="150"/>
      <c r="H46" s="502"/>
      <c r="I46" s="150"/>
      <c r="J46" s="150"/>
      <c r="K46" s="150"/>
      <c r="L46" s="250"/>
      <c r="M46" s="150"/>
      <c r="O46" s="502"/>
      <c r="P46" s="502"/>
      <c r="Q46" s="150"/>
      <c r="R46" s="502"/>
      <c r="S46" s="150"/>
      <c r="T46" s="250"/>
      <c r="U46" s="502"/>
      <c r="V46" s="150"/>
      <c r="W46" s="150"/>
      <c r="X46" s="150"/>
      <c r="Y46" s="502"/>
      <c r="Z46" s="150"/>
      <c r="AA46" s="150"/>
      <c r="AB46" s="150"/>
      <c r="AC46" s="150"/>
      <c r="AD46" s="87"/>
      <c r="AK46" s="150"/>
      <c r="AN46" s="150"/>
    </row>
    <row r="47" spans="1:40" ht="12.75">
      <c r="A47" s="85"/>
      <c r="B47" s="252">
        <f>1+B44</f>
        <v>2004</v>
      </c>
      <c r="C47" s="253">
        <v>280</v>
      </c>
      <c r="D47" s="253">
        <v>54.1</v>
      </c>
      <c r="E47" s="84">
        <v>206.8</v>
      </c>
      <c r="F47" s="253">
        <v>180.8</v>
      </c>
      <c r="G47" s="253">
        <v>706</v>
      </c>
      <c r="H47" s="542">
        <v>15.58</v>
      </c>
      <c r="I47" s="253">
        <v>168</v>
      </c>
      <c r="J47" s="253">
        <v>1053</v>
      </c>
      <c r="K47" s="253">
        <v>973</v>
      </c>
      <c r="L47" s="253">
        <v>94.5</v>
      </c>
      <c r="M47" s="253">
        <v>675</v>
      </c>
      <c r="N47" s="84">
        <v>35</v>
      </c>
      <c r="O47" s="543">
        <v>14.27</v>
      </c>
      <c r="P47" s="502">
        <v>56</v>
      </c>
      <c r="Q47" s="366">
        <v>236</v>
      </c>
      <c r="R47" s="502">
        <v>7.4</v>
      </c>
      <c r="S47" s="253">
        <v>538</v>
      </c>
      <c r="T47" s="254">
        <v>83.9</v>
      </c>
      <c r="U47" s="502">
        <v>893</v>
      </c>
      <c r="V47" s="253">
        <v>224</v>
      </c>
      <c r="W47" s="253">
        <v>303</v>
      </c>
      <c r="X47" s="253">
        <v>47</v>
      </c>
      <c r="Y47" s="502">
        <v>85.34</v>
      </c>
      <c r="Z47" s="253">
        <v>71.5</v>
      </c>
      <c r="AA47" s="366">
        <v>69.7</v>
      </c>
      <c r="AB47" s="253">
        <v>1294</v>
      </c>
      <c r="AC47" s="477">
        <f>SUM(C47:AB47)</f>
        <v>8364.89</v>
      </c>
      <c r="AD47" s="251"/>
      <c r="AE47" s="351">
        <f>1+AE44</f>
        <v>2004</v>
      </c>
      <c r="AF47" s="149">
        <f>+C47+F47+G47+I47+J47+K47+L47+M47+S47+T47+V47+Z47+AA47+AB47</f>
        <v>6411.4</v>
      </c>
      <c r="AK47" s="366"/>
      <c r="AN47" s="253"/>
    </row>
    <row r="48" spans="1:44" ht="12.75">
      <c r="A48" s="85"/>
      <c r="B48" s="249" t="s">
        <v>15</v>
      </c>
      <c r="C48" s="250">
        <f aca="true" t="shared" si="12" ref="C48:AB48">(C47/C44-1)*100</f>
        <v>1.8181818181818077</v>
      </c>
      <c r="D48" s="250">
        <f t="shared" si="12"/>
        <v>24.082568807339456</v>
      </c>
      <c r="E48" s="250">
        <f t="shared" si="12"/>
        <v>11.783783783783797</v>
      </c>
      <c r="F48" s="250">
        <f t="shared" si="12"/>
        <v>0.05534034311014402</v>
      </c>
      <c r="G48" s="250">
        <f>(G47/G44-1)*100</f>
        <v>14.054927302100161</v>
      </c>
      <c r="H48" s="457">
        <f t="shared" si="12"/>
        <v>3.1788079470198793</v>
      </c>
      <c r="I48" s="250">
        <f t="shared" si="12"/>
        <v>3.0674846625766916</v>
      </c>
      <c r="J48" s="250">
        <f t="shared" si="12"/>
        <v>1.1527377521613813</v>
      </c>
      <c r="K48" s="250">
        <f t="shared" si="12"/>
        <v>-3.1551706977207217</v>
      </c>
      <c r="L48" s="250">
        <f t="shared" si="12"/>
        <v>-0.5263157894736858</v>
      </c>
      <c r="M48" s="250">
        <f t="shared" si="12"/>
        <v>-1.4598540145985384</v>
      </c>
      <c r="N48" s="250">
        <f>(N47/N44-1)*100</f>
        <v>0</v>
      </c>
      <c r="O48" s="457">
        <f>(O47/O44-1)*100</f>
        <v>14.710610932475877</v>
      </c>
      <c r="P48" s="457">
        <f>(P47/P44-1)*100</f>
        <v>20.430107526881724</v>
      </c>
      <c r="Q48" s="250">
        <f>(Q47/Q44-1)*100</f>
        <v>3.5087719298245723</v>
      </c>
      <c r="R48" s="457">
        <f>(R47/R44-1)*100</f>
        <v>0</v>
      </c>
      <c r="S48" s="250">
        <f t="shared" si="12"/>
        <v>10.020449897750506</v>
      </c>
      <c r="T48" s="250">
        <f t="shared" si="12"/>
        <v>0</v>
      </c>
      <c r="U48" s="457">
        <f t="shared" si="12"/>
        <v>8.637469586374703</v>
      </c>
      <c r="V48" s="250">
        <f t="shared" si="12"/>
        <v>7.692307692307687</v>
      </c>
      <c r="W48" s="250">
        <f t="shared" si="12"/>
        <v>-11.91860465116279</v>
      </c>
      <c r="X48" s="250">
        <f>(X47/X44-1)*100</f>
        <v>-2.083333333333337</v>
      </c>
      <c r="Y48" s="457">
        <f>(Y47/Y44-1)*100</f>
        <v>83.84317104696251</v>
      </c>
      <c r="Z48" s="250">
        <f t="shared" si="12"/>
        <v>3.9244186046511587</v>
      </c>
      <c r="AA48" s="250">
        <f t="shared" si="12"/>
        <v>-26.3213530655391</v>
      </c>
      <c r="AB48" s="250">
        <f t="shared" si="12"/>
        <v>-0.07722007722007485</v>
      </c>
      <c r="AC48" s="250">
        <f>(AC47/AC44-1)*100</f>
        <v>2.8112770643645257</v>
      </c>
      <c r="AD48" s="251"/>
      <c r="AF48" s="250"/>
      <c r="AG48" s="250"/>
      <c r="AH48" s="250"/>
      <c r="AI48" s="250"/>
      <c r="AJ48" s="250"/>
      <c r="AK48" s="250"/>
      <c r="AL48" s="250"/>
      <c r="AM48" s="250"/>
      <c r="AN48" s="250"/>
      <c r="AO48" s="250"/>
      <c r="AQ48" s="250"/>
      <c r="AR48" s="250"/>
    </row>
    <row r="49" spans="1:44" ht="12.75">
      <c r="A49" s="85"/>
      <c r="B49" s="249"/>
      <c r="C49" s="250"/>
      <c r="D49" s="250"/>
      <c r="E49" s="250"/>
      <c r="F49" s="250"/>
      <c r="G49" s="250"/>
      <c r="H49" s="457"/>
      <c r="I49" s="250"/>
      <c r="J49" s="250"/>
      <c r="K49" s="250"/>
      <c r="L49" s="250"/>
      <c r="M49" s="250"/>
      <c r="N49" s="250"/>
      <c r="O49" s="457"/>
      <c r="P49" s="457"/>
      <c r="Q49" s="250"/>
      <c r="R49" s="457"/>
      <c r="S49" s="250"/>
      <c r="T49" s="250"/>
      <c r="U49" s="457"/>
      <c r="V49" s="250"/>
      <c r="W49" s="250"/>
      <c r="X49" s="250"/>
      <c r="Y49" s="457"/>
      <c r="Z49" s="250"/>
      <c r="AA49" s="250"/>
      <c r="AB49" s="250"/>
      <c r="AC49" s="250"/>
      <c r="AD49" s="251"/>
      <c r="AF49" s="250"/>
      <c r="AG49" s="250"/>
      <c r="AH49" s="250"/>
      <c r="AI49" s="250"/>
      <c r="AJ49" s="250"/>
      <c r="AK49" s="250"/>
      <c r="AL49" s="250"/>
      <c r="AM49" s="250"/>
      <c r="AN49" s="250"/>
      <c r="AO49" s="250"/>
      <c r="AQ49" s="250"/>
      <c r="AR49" s="250"/>
    </row>
    <row r="50" spans="1:44" ht="12.75">
      <c r="A50" s="85"/>
      <c r="B50" s="252">
        <f>1+B47</f>
        <v>2005</v>
      </c>
      <c r="C50" s="398">
        <v>266</v>
      </c>
      <c r="D50" s="398">
        <v>61.1</v>
      </c>
      <c r="E50" s="84">
        <v>206.2</v>
      </c>
      <c r="F50" s="253">
        <v>179.7</v>
      </c>
      <c r="G50" s="253">
        <v>740</v>
      </c>
      <c r="H50" s="542">
        <v>13.78</v>
      </c>
      <c r="I50" s="253">
        <v>165</v>
      </c>
      <c r="J50" s="253">
        <v>1045</v>
      </c>
      <c r="K50" s="398">
        <v>986.3</v>
      </c>
      <c r="L50" s="374">
        <v>95</v>
      </c>
      <c r="M50" s="253">
        <v>666</v>
      </c>
      <c r="N50" s="84">
        <v>35</v>
      </c>
      <c r="O50" s="502">
        <v>17.2</v>
      </c>
      <c r="P50" s="502">
        <v>58.5</v>
      </c>
      <c r="Q50" s="366">
        <v>235</v>
      </c>
      <c r="R50" s="502">
        <v>7.4</v>
      </c>
      <c r="S50" s="253">
        <v>552</v>
      </c>
      <c r="T50" s="374">
        <v>86.5</v>
      </c>
      <c r="U50" s="502">
        <v>984.8</v>
      </c>
      <c r="V50" s="253">
        <v>226</v>
      </c>
      <c r="W50" s="253">
        <v>315</v>
      </c>
      <c r="X50" s="398">
        <v>47</v>
      </c>
      <c r="Y50" s="502">
        <v>87.2</v>
      </c>
      <c r="Z50" s="253">
        <v>72</v>
      </c>
      <c r="AA50" s="366">
        <v>71.7</v>
      </c>
      <c r="AB50" s="398">
        <v>1331</v>
      </c>
      <c r="AC50" s="477">
        <f>SUM(C50:AB50)</f>
        <v>8550.38</v>
      </c>
      <c r="AD50" s="251"/>
      <c r="AE50" s="351">
        <f>1+AE47</f>
        <v>2005</v>
      </c>
      <c r="AF50" s="149">
        <f>+C50+F50+G50+I50+J50+K50+L50+M50+S50+T50+V50+Z50+AA50+AB50</f>
        <v>6482.2</v>
      </c>
      <c r="AK50" s="366"/>
      <c r="AN50" s="398"/>
      <c r="AQ50" s="250"/>
      <c r="AR50" s="250"/>
    </row>
    <row r="51" spans="1:44" ht="12.75">
      <c r="A51" s="85"/>
      <c r="B51" s="249" t="s">
        <v>15</v>
      </c>
      <c r="C51" s="250">
        <f aca="true" t="shared" si="13" ref="C51:AB51">(C50/C47-1)*100</f>
        <v>-5.000000000000004</v>
      </c>
      <c r="D51" s="250">
        <f t="shared" si="13"/>
        <v>12.939001848428845</v>
      </c>
      <c r="E51" s="250">
        <f t="shared" si="13"/>
        <v>-0.29013539651838727</v>
      </c>
      <c r="F51" s="250">
        <f t="shared" si="13"/>
        <v>-0.6084070796460339</v>
      </c>
      <c r="G51" s="250">
        <f t="shared" si="13"/>
        <v>4.815864022662897</v>
      </c>
      <c r="H51" s="457">
        <f t="shared" si="13"/>
        <v>-11.553273427471122</v>
      </c>
      <c r="I51" s="250">
        <f t="shared" si="13"/>
        <v>-1.7857142857142905</v>
      </c>
      <c r="J51" s="250">
        <f t="shared" si="13"/>
        <v>-0.7597340930674212</v>
      </c>
      <c r="K51" s="250">
        <f t="shared" si="13"/>
        <v>1.3669064748201398</v>
      </c>
      <c r="L51" s="250">
        <f t="shared" si="13"/>
        <v>0.5291005291005346</v>
      </c>
      <c r="M51" s="250">
        <f t="shared" si="13"/>
        <v>-1.3333333333333308</v>
      </c>
      <c r="N51" s="250">
        <f t="shared" si="13"/>
        <v>0</v>
      </c>
      <c r="O51" s="457">
        <f t="shared" si="13"/>
        <v>20.532585844428873</v>
      </c>
      <c r="P51" s="457">
        <f t="shared" si="13"/>
        <v>4.464285714285721</v>
      </c>
      <c r="Q51" s="250">
        <f t="shared" si="13"/>
        <v>-0.4237288135593209</v>
      </c>
      <c r="R51" s="457">
        <f t="shared" si="13"/>
        <v>0</v>
      </c>
      <c r="S51" s="250">
        <f t="shared" si="13"/>
        <v>2.6022304832713727</v>
      </c>
      <c r="T51" s="250">
        <f t="shared" si="13"/>
        <v>3.0989272943980906</v>
      </c>
      <c r="U51" s="457">
        <f t="shared" si="13"/>
        <v>10.279955207166847</v>
      </c>
      <c r="V51" s="250">
        <f t="shared" si="13"/>
        <v>0.8928571428571397</v>
      </c>
      <c r="W51" s="250">
        <f t="shared" si="13"/>
        <v>3.960396039603964</v>
      </c>
      <c r="X51" s="250">
        <f t="shared" si="13"/>
        <v>0</v>
      </c>
      <c r="Y51" s="457">
        <f t="shared" si="13"/>
        <v>2.179517225216787</v>
      </c>
      <c r="Z51" s="250">
        <f t="shared" si="13"/>
        <v>0.6993006993007089</v>
      </c>
      <c r="AA51" s="250">
        <f t="shared" si="13"/>
        <v>2.869440459110484</v>
      </c>
      <c r="AB51" s="250">
        <f t="shared" si="13"/>
        <v>2.859350850077269</v>
      </c>
      <c r="AC51" s="250">
        <f>(AC50/AC47-1)*100</f>
        <v>2.2174828359966536</v>
      </c>
      <c r="AD51" s="251"/>
      <c r="AF51" s="250"/>
      <c r="AG51" s="250"/>
      <c r="AH51" s="250"/>
      <c r="AI51" s="250"/>
      <c r="AJ51" s="250"/>
      <c r="AK51" s="250"/>
      <c r="AL51" s="250"/>
      <c r="AM51" s="250"/>
      <c r="AN51" s="250"/>
      <c r="AO51" s="250"/>
      <c r="AQ51" s="250"/>
      <c r="AR51" s="250"/>
    </row>
    <row r="52" spans="1:44" ht="12.75">
      <c r="A52" s="85"/>
      <c r="B52" s="249"/>
      <c r="C52" s="250"/>
      <c r="D52" s="250"/>
      <c r="E52" s="250"/>
      <c r="F52" s="250"/>
      <c r="G52" s="250"/>
      <c r="H52" s="457"/>
      <c r="I52" s="250"/>
      <c r="J52" s="250"/>
      <c r="K52" s="250"/>
      <c r="L52" s="250"/>
      <c r="M52" s="250"/>
      <c r="N52" s="250"/>
      <c r="O52" s="457"/>
      <c r="P52" s="457"/>
      <c r="Q52" s="250"/>
      <c r="R52" s="457"/>
      <c r="S52" s="250"/>
      <c r="T52" s="250"/>
      <c r="U52" s="457"/>
      <c r="V52" s="250"/>
      <c r="W52" s="250"/>
      <c r="X52" s="250"/>
      <c r="Y52" s="457"/>
      <c r="Z52" s="250"/>
      <c r="AA52" s="250"/>
      <c r="AB52" s="250"/>
      <c r="AC52" s="250"/>
      <c r="AD52" s="251"/>
      <c r="AF52" s="250"/>
      <c r="AG52" s="250"/>
      <c r="AH52" s="250"/>
      <c r="AI52" s="250"/>
      <c r="AJ52" s="250"/>
      <c r="AK52" s="250"/>
      <c r="AL52" s="250"/>
      <c r="AM52" s="250"/>
      <c r="AN52" s="250"/>
      <c r="AO52" s="250"/>
      <c r="AQ52" s="250"/>
      <c r="AR52" s="250"/>
    </row>
    <row r="53" spans="1:44" ht="12.75">
      <c r="A53" s="85"/>
      <c r="B53" s="252">
        <f>1+B50</f>
        <v>2006</v>
      </c>
      <c r="C53" s="398">
        <v>262</v>
      </c>
      <c r="D53" s="398">
        <v>65.6</v>
      </c>
      <c r="E53" s="84">
        <v>202.5</v>
      </c>
      <c r="F53" s="253">
        <v>163</v>
      </c>
      <c r="G53" s="253">
        <v>763</v>
      </c>
      <c r="H53" s="473">
        <v>13.78</v>
      </c>
      <c r="I53" s="253">
        <v>150</v>
      </c>
      <c r="J53" s="253">
        <v>1030</v>
      </c>
      <c r="K53" s="398">
        <v>890.1</v>
      </c>
      <c r="L53" s="374">
        <v>90</v>
      </c>
      <c r="M53" s="366">
        <v>612</v>
      </c>
      <c r="N53" s="84">
        <v>35</v>
      </c>
      <c r="O53" s="475">
        <v>17.2</v>
      </c>
      <c r="P53" s="475">
        <v>58.5</v>
      </c>
      <c r="Q53" s="366">
        <v>223</v>
      </c>
      <c r="R53" s="475">
        <v>7.4</v>
      </c>
      <c r="S53" s="253">
        <v>547</v>
      </c>
      <c r="T53" s="374">
        <v>81.3</v>
      </c>
      <c r="U53" s="475">
        <v>984.8</v>
      </c>
      <c r="V53" s="253">
        <v>220</v>
      </c>
      <c r="W53" s="544">
        <v>315</v>
      </c>
      <c r="X53" s="398">
        <v>46</v>
      </c>
      <c r="Y53" s="475">
        <v>87.2</v>
      </c>
      <c r="Z53" s="253">
        <v>74.9</v>
      </c>
      <c r="AA53" s="366">
        <v>74.9</v>
      </c>
      <c r="AB53" s="398">
        <v>1315</v>
      </c>
      <c r="AC53" s="477">
        <f>SUM(C53:AB53)</f>
        <v>8329.179999999998</v>
      </c>
      <c r="AD53" s="251"/>
      <c r="AE53" s="351">
        <f>1+AE50</f>
        <v>2006</v>
      </c>
      <c r="AK53" s="366"/>
      <c r="AN53" s="398"/>
      <c r="AQ53" s="250"/>
      <c r="AR53" s="250"/>
    </row>
    <row r="54" spans="1:44" ht="12.75">
      <c r="A54" s="85"/>
      <c r="B54" s="249" t="s">
        <v>15</v>
      </c>
      <c r="C54" s="250">
        <f aca="true" t="shared" si="14" ref="C54:AB54">(C53/C50-1)*100</f>
        <v>-1.5037593984962405</v>
      </c>
      <c r="D54" s="250">
        <f t="shared" si="14"/>
        <v>7.364975450081812</v>
      </c>
      <c r="E54" s="250">
        <f t="shared" si="14"/>
        <v>-1.7943743937924306</v>
      </c>
      <c r="F54" s="250">
        <f t="shared" si="14"/>
        <v>-9.29326655537005</v>
      </c>
      <c r="G54" s="250">
        <f t="shared" si="14"/>
        <v>3.1081081081081097</v>
      </c>
      <c r="H54" s="474">
        <f t="shared" si="14"/>
        <v>0</v>
      </c>
      <c r="I54" s="250">
        <f>(I53/I50-1)*100</f>
        <v>-9.090909090909093</v>
      </c>
      <c r="J54" s="250">
        <f t="shared" si="14"/>
        <v>-1.4354066985645897</v>
      </c>
      <c r="K54" s="250">
        <f t="shared" si="14"/>
        <v>-9.753624657812022</v>
      </c>
      <c r="L54" s="250">
        <f t="shared" si="14"/>
        <v>-5.263157894736848</v>
      </c>
      <c r="M54" s="250">
        <f t="shared" si="14"/>
        <v>-8.108108108108103</v>
      </c>
      <c r="N54" s="250">
        <f t="shared" si="14"/>
        <v>0</v>
      </c>
      <c r="O54" s="474">
        <f t="shared" si="14"/>
        <v>0</v>
      </c>
      <c r="P54" s="474">
        <f t="shared" si="14"/>
        <v>0</v>
      </c>
      <c r="Q54" s="250">
        <f t="shared" si="14"/>
        <v>-5.106382978723401</v>
      </c>
      <c r="R54" s="474">
        <f t="shared" si="14"/>
        <v>0</v>
      </c>
      <c r="S54" s="250">
        <f t="shared" si="14"/>
        <v>-0.9057971014492794</v>
      </c>
      <c r="T54" s="250">
        <f t="shared" si="14"/>
        <v>-6.011560693641627</v>
      </c>
      <c r="U54" s="474">
        <f t="shared" si="14"/>
        <v>0</v>
      </c>
      <c r="V54" s="250">
        <f>(V53/V50-1)*100</f>
        <v>-2.6548672566371723</v>
      </c>
      <c r="W54" s="479">
        <f>(W53/W50-1)*100</f>
        <v>0</v>
      </c>
      <c r="X54" s="250">
        <f t="shared" si="14"/>
        <v>-2.127659574468088</v>
      </c>
      <c r="Y54" s="474">
        <f t="shared" si="14"/>
        <v>0</v>
      </c>
      <c r="Z54" s="250">
        <f t="shared" si="14"/>
        <v>4.027777777777786</v>
      </c>
      <c r="AA54" s="250">
        <f t="shared" si="14"/>
        <v>4.463040446304056</v>
      </c>
      <c r="AB54" s="250">
        <f t="shared" si="14"/>
        <v>-1.2021036814425234</v>
      </c>
      <c r="AC54" s="250">
        <f>(AC53/AC50-1)*100</f>
        <v>-2.5870195242784666</v>
      </c>
      <c r="AD54" s="251"/>
      <c r="AF54" s="250"/>
      <c r="AG54" s="250"/>
      <c r="AH54" s="250"/>
      <c r="AI54" s="250"/>
      <c r="AJ54" s="250"/>
      <c r="AK54" s="250"/>
      <c r="AL54" s="250"/>
      <c r="AM54" s="250"/>
      <c r="AN54" s="250"/>
      <c r="AO54" s="250"/>
      <c r="AQ54" s="250"/>
      <c r="AR54" s="250"/>
    </row>
    <row r="55" spans="1:40" ht="12.75">
      <c r="A55" s="85"/>
      <c r="B55" s="88"/>
      <c r="C55" s="150"/>
      <c r="D55" s="250"/>
      <c r="E55" s="150"/>
      <c r="F55" s="150"/>
      <c r="G55" s="150"/>
      <c r="H55" s="474"/>
      <c r="I55" s="150"/>
      <c r="J55" s="150"/>
      <c r="K55" s="150"/>
      <c r="L55" s="150"/>
      <c r="M55" s="150"/>
      <c r="N55" s="150"/>
      <c r="O55" s="474"/>
      <c r="P55" s="474"/>
      <c r="Q55" s="150"/>
      <c r="R55" s="474"/>
      <c r="S55" s="150"/>
      <c r="T55" s="250"/>
      <c r="U55" s="474"/>
      <c r="V55" s="150"/>
      <c r="W55" s="479"/>
      <c r="X55" s="150"/>
      <c r="Y55" s="474"/>
      <c r="Z55" s="250"/>
      <c r="AA55" s="250"/>
      <c r="AB55" s="150"/>
      <c r="AC55" s="150"/>
      <c r="AD55" s="87"/>
      <c r="AK55" s="150"/>
      <c r="AN55" s="150"/>
    </row>
    <row r="56" spans="1:40" ht="12.75">
      <c r="A56" s="85"/>
      <c r="B56" s="252">
        <f>1+B53</f>
        <v>2007</v>
      </c>
      <c r="C56" s="398">
        <v>254</v>
      </c>
      <c r="D56" s="398">
        <v>72.5</v>
      </c>
      <c r="E56" s="84">
        <v>202</v>
      </c>
      <c r="F56" s="253">
        <v>157</v>
      </c>
      <c r="G56" s="253">
        <v>855</v>
      </c>
      <c r="H56" s="473">
        <v>13.78</v>
      </c>
      <c r="I56" s="253">
        <v>161</v>
      </c>
      <c r="J56" s="253">
        <v>1034</v>
      </c>
      <c r="K56" s="398">
        <v>995</v>
      </c>
      <c r="L56" s="374">
        <v>96</v>
      </c>
      <c r="M56" s="366">
        <v>670</v>
      </c>
      <c r="N56" s="84">
        <v>35</v>
      </c>
      <c r="O56" s="473">
        <v>17.2</v>
      </c>
      <c r="P56" s="475">
        <v>58.5</v>
      </c>
      <c r="Q56" s="366">
        <v>220</v>
      </c>
      <c r="R56" s="475">
        <v>7.4</v>
      </c>
      <c r="S56" s="253">
        <v>556</v>
      </c>
      <c r="T56" s="374">
        <v>86.5</v>
      </c>
      <c r="U56" s="476">
        <v>984.84</v>
      </c>
      <c r="V56" s="253">
        <v>229</v>
      </c>
      <c r="W56" s="544">
        <v>315</v>
      </c>
      <c r="X56" s="366">
        <v>46</v>
      </c>
      <c r="Y56" s="475">
        <v>87.2</v>
      </c>
      <c r="Z56" s="253">
        <v>82</v>
      </c>
      <c r="AA56" s="366">
        <v>76</v>
      </c>
      <c r="AB56" s="398">
        <v>1295</v>
      </c>
      <c r="AC56" s="477">
        <f>SUM(C56:AB56)</f>
        <v>8605.919999999998</v>
      </c>
      <c r="AD56" s="87"/>
      <c r="AE56" s="351">
        <v>2007</v>
      </c>
      <c r="AK56" s="150"/>
      <c r="AN56" s="150"/>
    </row>
    <row r="57" spans="1:40" ht="12.75">
      <c r="A57" s="85"/>
      <c r="B57" s="249" t="s">
        <v>15</v>
      </c>
      <c r="C57" s="150">
        <f aca="true" t="shared" si="15" ref="C57:AB57">(C56/C53-1)*100</f>
        <v>-3.053435114503822</v>
      </c>
      <c r="D57" s="250">
        <f t="shared" si="15"/>
        <v>10.518292682926834</v>
      </c>
      <c r="E57" s="150">
        <f t="shared" si="15"/>
        <v>-0.24691358024691024</v>
      </c>
      <c r="F57" s="150">
        <f t="shared" si="15"/>
        <v>-3.6809815950920255</v>
      </c>
      <c r="G57" s="150">
        <f t="shared" si="15"/>
        <v>12.05766710353866</v>
      </c>
      <c r="H57" s="474">
        <f t="shared" si="15"/>
        <v>0</v>
      </c>
      <c r="I57" s="150">
        <f>(I56/I53-1)*100</f>
        <v>7.333333333333325</v>
      </c>
      <c r="J57" s="150">
        <f t="shared" si="15"/>
        <v>0.3883495145631022</v>
      </c>
      <c r="K57" s="150">
        <f t="shared" si="15"/>
        <v>11.785192674980326</v>
      </c>
      <c r="L57" s="150">
        <f t="shared" si="15"/>
        <v>6.666666666666665</v>
      </c>
      <c r="M57" s="150">
        <f t="shared" si="15"/>
        <v>9.477124183006547</v>
      </c>
      <c r="N57" s="150">
        <f t="shared" si="15"/>
        <v>0</v>
      </c>
      <c r="O57" s="474">
        <f t="shared" si="15"/>
        <v>0</v>
      </c>
      <c r="P57" s="474">
        <f t="shared" si="15"/>
        <v>0</v>
      </c>
      <c r="Q57" s="150">
        <f t="shared" si="15"/>
        <v>-1.3452914798206317</v>
      </c>
      <c r="R57" s="474">
        <f t="shared" si="15"/>
        <v>0</v>
      </c>
      <c r="S57" s="150">
        <f t="shared" si="15"/>
        <v>1.645338208409508</v>
      </c>
      <c r="T57" s="150">
        <f t="shared" si="15"/>
        <v>6.396063960639609</v>
      </c>
      <c r="U57" s="474">
        <f t="shared" si="15"/>
        <v>0.0040617384240437815</v>
      </c>
      <c r="V57" s="150">
        <f>(V56/V53-1)*100</f>
        <v>4.090909090909101</v>
      </c>
      <c r="W57" s="479">
        <f>(W56/W53-1)*100</f>
        <v>0</v>
      </c>
      <c r="X57" s="150">
        <f t="shared" si="15"/>
        <v>0</v>
      </c>
      <c r="Y57" s="474">
        <f t="shared" si="15"/>
        <v>0</v>
      </c>
      <c r="Z57" s="250">
        <f t="shared" si="15"/>
        <v>9.479305740987986</v>
      </c>
      <c r="AA57" s="250">
        <f t="shared" si="15"/>
        <v>1.4686248331108098</v>
      </c>
      <c r="AB57" s="150">
        <f t="shared" si="15"/>
        <v>-1.520912547528519</v>
      </c>
      <c r="AC57" s="150">
        <f>(AC56/AC53-1)*100</f>
        <v>3.322535951918426</v>
      </c>
      <c r="AD57" s="87"/>
      <c r="AK57" s="150"/>
      <c r="AN57" s="150"/>
    </row>
    <row r="58" spans="1:40" ht="12.75">
      <c r="A58" s="85"/>
      <c r="B58" s="249"/>
      <c r="C58" s="150"/>
      <c r="D58" s="250"/>
      <c r="E58" s="150"/>
      <c r="F58" s="150"/>
      <c r="G58" s="150"/>
      <c r="H58" s="474"/>
      <c r="I58" s="150"/>
      <c r="J58" s="150"/>
      <c r="K58" s="150"/>
      <c r="L58" s="150"/>
      <c r="M58" s="150"/>
      <c r="N58" s="150"/>
      <c r="O58" s="474"/>
      <c r="P58" s="474"/>
      <c r="Q58" s="150"/>
      <c r="R58" s="474"/>
      <c r="S58" s="150"/>
      <c r="T58" s="150"/>
      <c r="U58" s="474"/>
      <c r="V58" s="150"/>
      <c r="W58" s="479"/>
      <c r="X58" s="150"/>
      <c r="Y58" s="474"/>
      <c r="Z58" s="250"/>
      <c r="AA58" s="250"/>
      <c r="AB58" s="150"/>
      <c r="AC58" s="150"/>
      <c r="AD58" s="87"/>
      <c r="AK58" s="150"/>
      <c r="AN58" s="150"/>
    </row>
    <row r="59" spans="1:40" ht="12.75">
      <c r="A59" s="85"/>
      <c r="B59" s="249">
        <f>1+B56</f>
        <v>2008</v>
      </c>
      <c r="C59" s="541">
        <v>254</v>
      </c>
      <c r="D59" s="398">
        <v>79.5</v>
      </c>
      <c r="E59" s="478">
        <v>202</v>
      </c>
      <c r="F59" s="253">
        <v>157</v>
      </c>
      <c r="G59" s="253">
        <v>875</v>
      </c>
      <c r="H59" s="473">
        <v>13.78</v>
      </c>
      <c r="I59" s="253">
        <v>166</v>
      </c>
      <c r="J59" s="253">
        <v>1038</v>
      </c>
      <c r="K59" s="398">
        <v>1005</v>
      </c>
      <c r="L59" s="374">
        <v>102</v>
      </c>
      <c r="M59" s="534">
        <v>670</v>
      </c>
      <c r="N59" s="478">
        <v>35</v>
      </c>
      <c r="O59" s="473">
        <v>17.2</v>
      </c>
      <c r="P59" s="475">
        <v>58.5</v>
      </c>
      <c r="Q59" s="366">
        <v>200</v>
      </c>
      <c r="R59" s="475">
        <v>7.4</v>
      </c>
      <c r="S59" s="253">
        <v>556</v>
      </c>
      <c r="T59" s="545">
        <v>86.5</v>
      </c>
      <c r="U59" s="476">
        <v>984.84</v>
      </c>
      <c r="V59" s="253">
        <v>230</v>
      </c>
      <c r="W59" s="544">
        <v>315</v>
      </c>
      <c r="X59" s="366">
        <v>46</v>
      </c>
      <c r="Y59" s="475">
        <v>87.2</v>
      </c>
      <c r="Z59" s="253">
        <v>85</v>
      </c>
      <c r="AA59" s="534">
        <v>76</v>
      </c>
      <c r="AB59" s="398">
        <v>1275</v>
      </c>
      <c r="AC59" s="477">
        <f>SUM(C59:AB59)</f>
        <v>8621.919999999998</v>
      </c>
      <c r="AD59" s="87"/>
      <c r="AK59" s="150"/>
      <c r="AN59" s="150"/>
    </row>
    <row r="60" spans="1:40" ht="12.75">
      <c r="A60" s="85"/>
      <c r="B60" s="180" t="s">
        <v>15</v>
      </c>
      <c r="C60" s="479">
        <f aca="true" t="shared" si="16" ref="C60:AC60">(C59/C56-1)*100</f>
        <v>0</v>
      </c>
      <c r="D60" s="250">
        <f t="shared" si="16"/>
        <v>9.6551724137931</v>
      </c>
      <c r="E60" s="479">
        <f t="shared" si="16"/>
        <v>0</v>
      </c>
      <c r="F60" s="150">
        <f t="shared" si="16"/>
        <v>0</v>
      </c>
      <c r="G60" s="150">
        <f t="shared" si="16"/>
        <v>2.3391812865497075</v>
      </c>
      <c r="H60" s="479">
        <f t="shared" si="16"/>
        <v>0</v>
      </c>
      <c r="I60" s="250">
        <f t="shared" si="16"/>
        <v>3.105590062111796</v>
      </c>
      <c r="J60" s="150">
        <f t="shared" si="16"/>
        <v>0.3868471953578423</v>
      </c>
      <c r="K60" s="250">
        <f t="shared" si="16"/>
        <v>1.005025125628145</v>
      </c>
      <c r="L60" s="150">
        <f t="shared" si="16"/>
        <v>6.25</v>
      </c>
      <c r="M60" s="479">
        <f t="shared" si="16"/>
        <v>0</v>
      </c>
      <c r="N60" s="479">
        <f t="shared" si="16"/>
        <v>0</v>
      </c>
      <c r="O60" s="150">
        <f t="shared" si="16"/>
        <v>0</v>
      </c>
      <c r="P60" s="150">
        <f t="shared" si="16"/>
        <v>0</v>
      </c>
      <c r="Q60" s="150">
        <f t="shared" si="16"/>
        <v>-9.090909090909093</v>
      </c>
      <c r="R60" s="150">
        <f t="shared" si="16"/>
        <v>0</v>
      </c>
      <c r="S60" s="150">
        <f t="shared" si="16"/>
        <v>0</v>
      </c>
      <c r="T60" s="479">
        <f t="shared" si="16"/>
        <v>0</v>
      </c>
      <c r="U60" s="150">
        <f t="shared" si="16"/>
        <v>0</v>
      </c>
      <c r="V60" s="150">
        <f t="shared" si="16"/>
        <v>0.4366812227074135</v>
      </c>
      <c r="W60" s="479">
        <f t="shared" si="16"/>
        <v>0</v>
      </c>
      <c r="X60" s="150">
        <f t="shared" si="16"/>
        <v>0</v>
      </c>
      <c r="Y60" s="479">
        <f t="shared" si="16"/>
        <v>0</v>
      </c>
      <c r="Z60" s="250">
        <f t="shared" si="16"/>
        <v>3.658536585365857</v>
      </c>
      <c r="AA60" s="479">
        <f t="shared" si="16"/>
        <v>0</v>
      </c>
      <c r="AB60" s="150">
        <f t="shared" si="16"/>
        <v>-1.5444015444015413</v>
      </c>
      <c r="AC60" s="150">
        <f t="shared" si="16"/>
        <v>0.18591853049994</v>
      </c>
      <c r="AD60" s="87"/>
      <c r="AK60" s="150"/>
      <c r="AN60" s="150"/>
    </row>
    <row r="61" spans="1:40" ht="12.75">
      <c r="A61" s="85"/>
      <c r="B61" s="89" t="s">
        <v>11</v>
      </c>
      <c r="C61" s="8" t="s">
        <v>13</v>
      </c>
      <c r="D61" s="518" t="s">
        <v>74</v>
      </c>
      <c r="E61" s="396" t="s">
        <v>64</v>
      </c>
      <c r="F61" s="523" t="s">
        <v>14</v>
      </c>
      <c r="G61" s="523" t="s">
        <v>49</v>
      </c>
      <c r="H61" s="396" t="s">
        <v>65</v>
      </c>
      <c r="I61" s="523" t="s">
        <v>54</v>
      </c>
      <c r="J61" s="523" t="s">
        <v>55</v>
      </c>
      <c r="K61" s="523" t="s">
        <v>50</v>
      </c>
      <c r="L61" s="523" t="s">
        <v>53</v>
      </c>
      <c r="M61" s="523" t="s">
        <v>51</v>
      </c>
      <c r="N61" s="396" t="s">
        <v>66</v>
      </c>
      <c r="O61" s="396" t="s">
        <v>67</v>
      </c>
      <c r="P61" s="396" t="s">
        <v>68</v>
      </c>
      <c r="Q61" s="518" t="s">
        <v>69</v>
      </c>
      <c r="R61" s="396" t="s">
        <v>70</v>
      </c>
      <c r="S61" s="523" t="s">
        <v>12</v>
      </c>
      <c r="T61" s="8" t="s">
        <v>57</v>
      </c>
      <c r="U61" s="396" t="s">
        <v>71</v>
      </c>
      <c r="V61" s="523" t="s">
        <v>56</v>
      </c>
      <c r="W61" s="396" t="s">
        <v>75</v>
      </c>
      <c r="X61" s="518" t="s">
        <v>72</v>
      </c>
      <c r="Y61" s="396" t="s">
        <v>73</v>
      </c>
      <c r="Z61" s="523" t="s">
        <v>59</v>
      </c>
      <c r="AA61" s="523" t="s">
        <v>58</v>
      </c>
      <c r="AB61" s="523" t="s">
        <v>52</v>
      </c>
      <c r="AC61" s="138" t="s">
        <v>60</v>
      </c>
      <c r="AD61" s="87"/>
      <c r="AK61" s="60" t="s">
        <v>69</v>
      </c>
      <c r="AN61" s="60" t="s">
        <v>72</v>
      </c>
    </row>
    <row r="62" spans="1:30" ht="12.75">
      <c r="A62" s="91"/>
      <c r="B62" s="90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2"/>
      <c r="AB62" s="92"/>
      <c r="AC62" s="92"/>
      <c r="AD62" s="93"/>
    </row>
    <row r="63" spans="2:5" ht="12.75">
      <c r="B63" s="89"/>
      <c r="C63" s="456" t="s">
        <v>87</v>
      </c>
      <c r="D63" s="456"/>
      <c r="E63" s="456"/>
    </row>
    <row r="64" spans="2:31" ht="12.75"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 s="88"/>
      <c r="AE64" s="351" t="s">
        <v>11</v>
      </c>
    </row>
    <row r="65" spans="2:18" ht="12.75">
      <c r="B65" s="89"/>
      <c r="M65" s="198"/>
      <c r="N65" s="198"/>
      <c r="O65" s="198"/>
      <c r="P65" s="198"/>
      <c r="Q65" s="198"/>
      <c r="R65" s="198"/>
    </row>
    <row r="66" ht="12.75">
      <c r="B66" s="89"/>
    </row>
    <row r="67" ht="12.75">
      <c r="B67" s="89"/>
    </row>
    <row r="68" ht="12.75">
      <c r="B68" s="89"/>
    </row>
    <row r="69" ht="12.75">
      <c r="B69" s="89"/>
    </row>
    <row r="70" ht="12.75">
      <c r="B70" s="89"/>
    </row>
    <row r="71" ht="12.75">
      <c r="B71" s="89"/>
    </row>
    <row r="72" ht="12.75">
      <c r="B72" s="89"/>
    </row>
    <row r="73" ht="12.75">
      <c r="B73" s="89"/>
    </row>
    <row r="74" spans="2:13" ht="12.75">
      <c r="B74" s="89"/>
      <c r="M74" s="442"/>
    </row>
    <row r="75" ht="12.75">
      <c r="B75" s="89"/>
    </row>
    <row r="76" ht="12.75">
      <c r="B76" s="89"/>
    </row>
    <row r="77" ht="12.75">
      <c r="B77" s="89"/>
    </row>
    <row r="78" spans="2:3" ht="12.75">
      <c r="B78" s="89"/>
      <c r="C78" s="478"/>
    </row>
    <row r="79" spans="2:3" ht="12.75">
      <c r="B79" s="89"/>
      <c r="C79" s="478"/>
    </row>
    <row r="80" ht="12.75">
      <c r="B80" s="89" t="s">
        <v>15</v>
      </c>
    </row>
    <row r="81" ht="12.75">
      <c r="B81" s="89"/>
    </row>
    <row r="82" spans="2:13" ht="12.75">
      <c r="B82" s="89"/>
      <c r="M82" s="442"/>
    </row>
    <row r="83" ht="12.75">
      <c r="B83" s="89"/>
    </row>
    <row r="84" spans="2:29" ht="12.75">
      <c r="B84" s="89"/>
      <c r="C84" s="8"/>
      <c r="D84" s="8"/>
      <c r="E84" s="396"/>
      <c r="F84" s="8"/>
      <c r="G84" s="8"/>
      <c r="H84" s="396"/>
      <c r="I84" s="8"/>
      <c r="J84" s="8"/>
      <c r="K84" s="8"/>
      <c r="L84" s="8"/>
      <c r="M84" s="8"/>
      <c r="N84" s="396"/>
      <c r="O84" s="396"/>
      <c r="P84" s="396"/>
      <c r="Q84" s="396"/>
      <c r="R84" s="396"/>
      <c r="S84" s="8"/>
      <c r="T84" s="8"/>
      <c r="U84" s="396"/>
      <c r="V84" s="8"/>
      <c r="W84" s="8"/>
      <c r="X84" s="396"/>
      <c r="Y84" s="396"/>
      <c r="Z84" s="8"/>
      <c r="AA84" s="8"/>
      <c r="AB84" s="8"/>
      <c r="AC84" s="138"/>
    </row>
    <row r="85" ht="12.75">
      <c r="B85" s="89"/>
    </row>
    <row r="86" ht="12.75">
      <c r="B86" s="89"/>
    </row>
    <row r="87" ht="12.75">
      <c r="B87" s="89"/>
    </row>
    <row r="88" ht="12.75">
      <c r="B88" s="89"/>
    </row>
    <row r="89" spans="2:29" ht="12.75">
      <c r="B89" s="89"/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4"/>
      <c r="W89" s="94"/>
      <c r="X89" s="94"/>
      <c r="Y89" s="94"/>
      <c r="Z89" s="94"/>
      <c r="AA89" s="94"/>
      <c r="AB89" s="94"/>
      <c r="AC89" s="94">
        <f>AC9/$AC9*100</f>
        <v>100</v>
      </c>
    </row>
    <row r="90" spans="2:29" ht="12.75">
      <c r="B90" s="89"/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4"/>
      <c r="T90" s="94"/>
      <c r="U90" s="94"/>
      <c r="V90" s="94"/>
      <c r="W90" s="94"/>
      <c r="X90" s="94"/>
      <c r="Y90" s="94"/>
      <c r="Z90" s="94"/>
      <c r="AA90" s="94"/>
      <c r="AB90" s="94"/>
      <c r="AC90" s="94">
        <f>AC11/$AC11*100</f>
        <v>100</v>
      </c>
    </row>
    <row r="91" spans="2:29" ht="12.75">
      <c r="B91" s="89"/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  <c r="S91" s="94"/>
      <c r="T91" s="94"/>
      <c r="U91" s="94"/>
      <c r="V91" s="94"/>
      <c r="W91" s="94"/>
      <c r="X91" s="94"/>
      <c r="Y91" s="94"/>
      <c r="Z91" s="94"/>
      <c r="AA91" s="94"/>
      <c r="AB91" s="94"/>
      <c r="AC91" s="94">
        <f>AC14/$AC14*100</f>
        <v>100</v>
      </c>
    </row>
    <row r="92" spans="2:29" ht="12.75">
      <c r="B92" s="89"/>
      <c r="C92" s="94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>
        <f>AC17/$AC17*100</f>
        <v>100</v>
      </c>
    </row>
    <row r="93" spans="2:29" ht="12.75">
      <c r="B93" s="89"/>
      <c r="C93" s="94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94"/>
      <c r="Q93" s="94"/>
      <c r="R93" s="94"/>
      <c r="S93" s="94"/>
      <c r="T93" s="94"/>
      <c r="U93" s="94"/>
      <c r="V93" s="94"/>
      <c r="W93" s="94"/>
      <c r="X93" s="94"/>
      <c r="Y93" s="94"/>
      <c r="Z93" s="94"/>
      <c r="AA93" s="94"/>
      <c r="AB93" s="94"/>
      <c r="AC93" s="94">
        <f>AC20/$AC20*100</f>
        <v>100</v>
      </c>
    </row>
    <row r="94" spans="2:29" ht="12.75">
      <c r="B94" s="89"/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94"/>
      <c r="U94" s="94"/>
      <c r="V94" s="94"/>
      <c r="W94" s="94"/>
      <c r="X94" s="94"/>
      <c r="Y94" s="94"/>
      <c r="Z94" s="94"/>
      <c r="AA94" s="94"/>
      <c r="AB94" s="94"/>
      <c r="AC94" s="94">
        <f>AC23/$AC23*100</f>
        <v>100</v>
      </c>
    </row>
    <row r="95" spans="2:29" ht="12.75">
      <c r="B95" s="89"/>
      <c r="C95" s="94"/>
      <c r="D95" s="94"/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94"/>
      <c r="P95" s="94"/>
      <c r="Q95" s="94"/>
      <c r="R95" s="94"/>
      <c r="S95" s="94"/>
      <c r="T95" s="94"/>
      <c r="U95" s="94"/>
      <c r="V95" s="94"/>
      <c r="W95" s="94"/>
      <c r="X95" s="94"/>
      <c r="Y95" s="94"/>
      <c r="Z95" s="94"/>
      <c r="AA95" s="94"/>
      <c r="AB95" s="94"/>
      <c r="AC95" s="94">
        <f>AC26/$AC26*100</f>
        <v>100</v>
      </c>
    </row>
    <row r="96" spans="2:29" ht="12.75">
      <c r="B96" s="89"/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  <c r="Z96" s="94"/>
      <c r="AA96" s="94"/>
      <c r="AB96" s="94"/>
      <c r="AC96" s="94">
        <f>AC29/$AC29*100</f>
        <v>100</v>
      </c>
    </row>
    <row r="97" spans="2:29" ht="12.75">
      <c r="B97" s="103"/>
      <c r="C97" s="109"/>
      <c r="D97" s="109"/>
      <c r="E97" s="109"/>
      <c r="F97" s="109"/>
      <c r="G97" s="109"/>
      <c r="H97" s="109"/>
      <c r="I97" s="109"/>
      <c r="J97" s="109"/>
      <c r="K97" s="109"/>
      <c r="L97" s="109"/>
      <c r="M97" s="109"/>
      <c r="N97" s="109"/>
      <c r="O97" s="109"/>
      <c r="P97" s="109"/>
      <c r="Q97" s="109"/>
      <c r="R97" s="109"/>
      <c r="S97" s="109"/>
      <c r="T97" s="109"/>
      <c r="U97" s="109"/>
      <c r="V97" s="109"/>
      <c r="W97" s="109"/>
      <c r="X97" s="109"/>
      <c r="Y97" s="109"/>
      <c r="Z97" s="109"/>
      <c r="AA97" s="109"/>
      <c r="AB97" s="109"/>
      <c r="AC97" s="109">
        <f>AC32/$AC32*100</f>
        <v>100</v>
      </c>
    </row>
    <row r="98" spans="2:29" ht="12.75">
      <c r="B98" s="103"/>
      <c r="C98" s="109"/>
      <c r="D98" s="109"/>
      <c r="E98" s="109"/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  <c r="S98" s="109"/>
      <c r="T98" s="109"/>
      <c r="U98" s="109"/>
      <c r="V98" s="109"/>
      <c r="W98" s="109"/>
      <c r="X98" s="109"/>
      <c r="Y98" s="109"/>
      <c r="Z98" s="109"/>
      <c r="AA98" s="109"/>
      <c r="AB98" s="109"/>
      <c r="AC98" s="109">
        <f>AC35/$AC35*100</f>
        <v>100</v>
      </c>
    </row>
    <row r="99" spans="2:29" ht="12.75">
      <c r="B99" s="103"/>
      <c r="C99" s="109"/>
      <c r="D99" s="109"/>
      <c r="E99" s="109"/>
      <c r="F99" s="109"/>
      <c r="G99" s="109"/>
      <c r="H99" s="109"/>
      <c r="I99" s="109"/>
      <c r="J99" s="109"/>
      <c r="K99" s="109"/>
      <c r="L99" s="109"/>
      <c r="M99" s="109"/>
      <c r="N99" s="109"/>
      <c r="O99" s="109"/>
      <c r="P99" s="109"/>
      <c r="Q99" s="109"/>
      <c r="R99" s="109"/>
      <c r="S99" s="109"/>
      <c r="T99" s="109"/>
      <c r="U99" s="109"/>
      <c r="V99" s="109"/>
      <c r="W99" s="109"/>
      <c r="X99" s="109"/>
      <c r="Y99" s="109"/>
      <c r="Z99" s="109"/>
      <c r="AA99" s="109"/>
      <c r="AB99" s="109"/>
      <c r="AC99" s="109">
        <f>AC38/$AC38*100</f>
        <v>100</v>
      </c>
    </row>
    <row r="100" spans="2:29" ht="12.75">
      <c r="B100" s="103"/>
      <c r="C100" s="109"/>
      <c r="D100" s="109"/>
      <c r="E100" s="109"/>
      <c r="F100" s="109"/>
      <c r="G100" s="109"/>
      <c r="H100" s="109"/>
      <c r="I100" s="109"/>
      <c r="J100" s="109"/>
      <c r="K100" s="109"/>
      <c r="L100" s="109"/>
      <c r="M100" s="109"/>
      <c r="N100" s="109"/>
      <c r="O100" s="109"/>
      <c r="P100" s="109"/>
      <c r="Q100" s="109"/>
      <c r="R100" s="109"/>
      <c r="S100" s="109"/>
      <c r="T100" s="109"/>
      <c r="U100" s="109"/>
      <c r="V100" s="109"/>
      <c r="W100" s="109"/>
      <c r="X100" s="109"/>
      <c r="Y100" s="109"/>
      <c r="Z100" s="109"/>
      <c r="AA100" s="109"/>
      <c r="AB100" s="109"/>
      <c r="AC100" s="109">
        <f>AC41/$AC41*100</f>
        <v>100</v>
      </c>
    </row>
    <row r="101" spans="2:29" ht="12.75">
      <c r="B101" s="103"/>
      <c r="C101" s="109"/>
      <c r="D101" s="109"/>
      <c r="E101" s="109"/>
      <c r="F101" s="109"/>
      <c r="G101" s="109"/>
      <c r="H101" s="109"/>
      <c r="I101" s="109"/>
      <c r="J101" s="109"/>
      <c r="K101" s="109"/>
      <c r="L101" s="109"/>
      <c r="M101" s="109"/>
      <c r="N101" s="109"/>
      <c r="O101" s="109"/>
      <c r="P101" s="109"/>
      <c r="Q101" s="109"/>
      <c r="R101" s="109"/>
      <c r="S101" s="109"/>
      <c r="T101" s="109"/>
      <c r="U101" s="109"/>
      <c r="V101" s="109"/>
      <c r="W101" s="109"/>
      <c r="X101" s="109"/>
      <c r="Y101" s="109"/>
      <c r="Z101" s="109"/>
      <c r="AA101" s="109"/>
      <c r="AB101" s="109"/>
      <c r="AC101" s="109">
        <f>AC44/$AC44*100</f>
        <v>100</v>
      </c>
    </row>
    <row r="102" spans="2:29" ht="12.75">
      <c r="B102" s="103"/>
      <c r="C102" s="109"/>
      <c r="D102" s="109"/>
      <c r="E102" s="109"/>
      <c r="F102" s="109"/>
      <c r="G102" s="109"/>
      <c r="H102" s="109"/>
      <c r="I102" s="109"/>
      <c r="J102" s="109"/>
      <c r="K102" s="109"/>
      <c r="L102" s="109"/>
      <c r="M102" s="109"/>
      <c r="N102" s="109"/>
      <c r="O102" s="109"/>
      <c r="P102" s="109"/>
      <c r="Q102" s="109"/>
      <c r="R102" s="109"/>
      <c r="S102" s="109"/>
      <c r="T102" s="109"/>
      <c r="U102" s="109"/>
      <c r="V102" s="109"/>
      <c r="W102" s="109"/>
      <c r="X102" s="109"/>
      <c r="Y102" s="109"/>
      <c r="Z102" s="109"/>
      <c r="AA102" s="109"/>
      <c r="AB102" s="109"/>
      <c r="AC102" s="109">
        <f>AC47/$AC47*100</f>
        <v>100</v>
      </c>
    </row>
    <row r="104" spans="3:29" ht="12.75"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8"/>
      <c r="U104" s="88"/>
      <c r="V104" s="88"/>
      <c r="W104" s="88"/>
      <c r="X104" s="88"/>
      <c r="Y104" s="88"/>
      <c r="Z104" s="88"/>
      <c r="AA104" s="88"/>
      <c r="AB104" s="88"/>
      <c r="AC104" s="138" t="s">
        <v>60</v>
      </c>
    </row>
    <row r="107" spans="3:29" ht="12.75">
      <c r="C107" s="180"/>
      <c r="D107" s="180"/>
      <c r="E107" s="180"/>
      <c r="F107" s="180"/>
      <c r="G107" s="180"/>
      <c r="H107" s="180"/>
      <c r="I107" s="180"/>
      <c r="J107" s="180"/>
      <c r="K107" s="180"/>
      <c r="L107" s="180"/>
      <c r="M107" s="180"/>
      <c r="N107" s="180"/>
      <c r="O107" s="180"/>
      <c r="P107" s="180"/>
      <c r="Q107" s="180"/>
      <c r="R107" s="180"/>
      <c r="S107" s="180"/>
      <c r="T107" s="180"/>
      <c r="U107" s="180"/>
      <c r="V107" s="180"/>
      <c r="W107" s="180"/>
      <c r="X107" s="180"/>
      <c r="Y107" s="180"/>
      <c r="Z107" s="180"/>
      <c r="AA107" s="180"/>
      <c r="AB107" s="180"/>
      <c r="AC107" s="88"/>
    </row>
    <row r="108" spans="3:29" ht="12.75">
      <c r="C108" s="379"/>
      <c r="D108" s="379"/>
      <c r="E108" s="379"/>
      <c r="F108" s="379"/>
      <c r="G108" s="379"/>
      <c r="H108" s="379"/>
      <c r="I108" s="379"/>
      <c r="J108" s="379"/>
      <c r="K108" s="379"/>
      <c r="L108" s="379"/>
      <c r="M108" s="379"/>
      <c r="N108" s="379"/>
      <c r="O108" s="379"/>
      <c r="P108" s="379"/>
      <c r="Q108" s="379"/>
      <c r="R108" s="379"/>
      <c r="S108" s="379"/>
      <c r="T108" s="379"/>
      <c r="U108" s="379"/>
      <c r="V108" s="379"/>
      <c r="W108" s="379"/>
      <c r="X108" s="379"/>
      <c r="Y108" s="379"/>
      <c r="Z108" s="379"/>
      <c r="AA108" s="379"/>
      <c r="AB108" s="379"/>
      <c r="AC108" s="160"/>
    </row>
    <row r="109" spans="3:28" ht="12.75">
      <c r="C109" s="379"/>
      <c r="D109" s="379"/>
      <c r="E109" s="379"/>
      <c r="F109" s="379"/>
      <c r="G109" s="379"/>
      <c r="H109" s="379"/>
      <c r="I109" s="379"/>
      <c r="J109" s="379"/>
      <c r="K109" s="379"/>
      <c r="L109" s="379"/>
      <c r="M109" s="379"/>
      <c r="N109" s="379"/>
      <c r="O109" s="379"/>
      <c r="P109" s="379"/>
      <c r="Q109" s="379"/>
      <c r="R109" s="379"/>
      <c r="S109" s="379"/>
      <c r="T109" s="379"/>
      <c r="U109" s="379"/>
      <c r="V109" s="379"/>
      <c r="W109" s="379"/>
      <c r="X109" s="379"/>
      <c r="Y109" s="379"/>
      <c r="Z109" s="379"/>
      <c r="AA109" s="379"/>
      <c r="AB109" s="379"/>
    </row>
    <row r="110" spans="3:28" ht="12.75">
      <c r="C110" s="379"/>
      <c r="D110" s="379"/>
      <c r="E110" s="379"/>
      <c r="F110" s="379"/>
      <c r="G110" s="379"/>
      <c r="H110" s="379"/>
      <c r="I110" s="379"/>
      <c r="J110" s="379"/>
      <c r="K110" s="379"/>
      <c r="L110" s="379"/>
      <c r="M110" s="379"/>
      <c r="N110" s="379"/>
      <c r="O110" s="379"/>
      <c r="P110" s="379"/>
      <c r="Q110" s="379"/>
      <c r="R110" s="379"/>
      <c r="S110" s="379"/>
      <c r="T110" s="379"/>
      <c r="U110" s="379"/>
      <c r="V110" s="379"/>
      <c r="W110" s="379"/>
      <c r="X110" s="379"/>
      <c r="Y110" s="379"/>
      <c r="Z110" s="379"/>
      <c r="AA110" s="379"/>
      <c r="AB110" s="379"/>
    </row>
    <row r="111" spans="3:28" ht="12.75">
      <c r="C111" s="379"/>
      <c r="D111" s="379"/>
      <c r="E111" s="379"/>
      <c r="F111" s="379"/>
      <c r="G111" s="379"/>
      <c r="H111" s="379"/>
      <c r="I111" s="379"/>
      <c r="J111" s="379"/>
      <c r="K111" s="379"/>
      <c r="L111" s="379"/>
      <c r="M111" s="379"/>
      <c r="N111" s="379"/>
      <c r="O111" s="379"/>
      <c r="P111" s="379"/>
      <c r="Q111" s="379"/>
      <c r="R111" s="379"/>
      <c r="S111" s="379"/>
      <c r="T111" s="379"/>
      <c r="U111" s="379"/>
      <c r="V111" s="379"/>
      <c r="W111" s="379"/>
      <c r="X111" s="379"/>
      <c r="Y111" s="379"/>
      <c r="Z111" s="379"/>
      <c r="AA111" s="379"/>
      <c r="AB111" s="379"/>
    </row>
    <row r="112" spans="3:28" ht="12.75">
      <c r="C112" s="379"/>
      <c r="D112" s="379"/>
      <c r="E112" s="379"/>
      <c r="F112" s="379"/>
      <c r="G112" s="379"/>
      <c r="H112" s="379"/>
      <c r="I112" s="379"/>
      <c r="J112" s="379"/>
      <c r="K112" s="379"/>
      <c r="L112" s="379"/>
      <c r="M112" s="379"/>
      <c r="N112" s="379"/>
      <c r="O112" s="379"/>
      <c r="P112" s="379"/>
      <c r="Q112" s="379"/>
      <c r="R112" s="379"/>
      <c r="S112" s="379"/>
      <c r="T112" s="379"/>
      <c r="U112" s="379"/>
      <c r="V112" s="379"/>
      <c r="W112" s="379"/>
      <c r="X112" s="379"/>
      <c r="Y112" s="379"/>
      <c r="Z112" s="379"/>
      <c r="AA112" s="379"/>
      <c r="AB112" s="379"/>
    </row>
    <row r="113" spans="3:28" ht="12.75">
      <c r="C113" s="379"/>
      <c r="D113" s="379"/>
      <c r="E113" s="379"/>
      <c r="F113" s="379"/>
      <c r="G113" s="379"/>
      <c r="H113" s="379"/>
      <c r="I113" s="379"/>
      <c r="J113" s="379"/>
      <c r="K113" s="379"/>
      <c r="L113" s="379"/>
      <c r="M113" s="379"/>
      <c r="N113" s="379"/>
      <c r="O113" s="379"/>
      <c r="P113" s="379"/>
      <c r="Q113" s="379"/>
      <c r="R113" s="379"/>
      <c r="S113" s="379"/>
      <c r="T113" s="379"/>
      <c r="U113" s="379"/>
      <c r="V113" s="379"/>
      <c r="W113" s="379"/>
      <c r="X113" s="379"/>
      <c r="Y113" s="379"/>
      <c r="Z113" s="379"/>
      <c r="AA113" s="379"/>
      <c r="AB113" s="379"/>
    </row>
    <row r="114" spans="3:28" ht="12.75">
      <c r="C114" s="379"/>
      <c r="D114" s="379"/>
      <c r="E114" s="379"/>
      <c r="F114" s="379"/>
      <c r="G114" s="379"/>
      <c r="H114" s="379"/>
      <c r="I114" s="379"/>
      <c r="J114" s="379"/>
      <c r="K114" s="379"/>
      <c r="L114" s="379"/>
      <c r="M114" s="379"/>
      <c r="N114" s="379"/>
      <c r="O114" s="379"/>
      <c r="P114" s="379"/>
      <c r="Q114" s="379"/>
      <c r="R114" s="379"/>
      <c r="S114" s="379"/>
      <c r="T114" s="379"/>
      <c r="U114" s="379"/>
      <c r="V114" s="379"/>
      <c r="W114" s="379"/>
      <c r="X114" s="379"/>
      <c r="Y114" s="379"/>
      <c r="Z114" s="379"/>
      <c r="AA114" s="379"/>
      <c r="AB114" s="379"/>
    </row>
    <row r="115" spans="3:28" ht="12.75">
      <c r="C115" s="379"/>
      <c r="D115" s="379"/>
      <c r="E115" s="379"/>
      <c r="F115" s="379"/>
      <c r="G115" s="379"/>
      <c r="H115" s="379"/>
      <c r="I115" s="379"/>
      <c r="J115" s="379"/>
      <c r="K115" s="379"/>
      <c r="L115" s="379"/>
      <c r="M115" s="379"/>
      <c r="N115" s="379"/>
      <c r="O115" s="379"/>
      <c r="P115" s="379"/>
      <c r="Q115" s="379"/>
      <c r="R115" s="379"/>
      <c r="S115" s="379"/>
      <c r="T115" s="379"/>
      <c r="U115" s="379"/>
      <c r="V115" s="379"/>
      <c r="W115" s="379"/>
      <c r="X115" s="379"/>
      <c r="Y115" s="379"/>
      <c r="Z115" s="379"/>
      <c r="AA115" s="379"/>
      <c r="AB115" s="379"/>
    </row>
    <row r="116" spans="3:28" ht="12.75">
      <c r="C116" s="379"/>
      <c r="D116" s="379"/>
      <c r="E116" s="379"/>
      <c r="F116" s="379"/>
      <c r="G116" s="379"/>
      <c r="H116" s="379"/>
      <c r="I116" s="379"/>
      <c r="J116" s="379"/>
      <c r="K116" s="379"/>
      <c r="L116" s="379"/>
      <c r="M116" s="379"/>
      <c r="N116" s="379"/>
      <c r="O116" s="379"/>
      <c r="P116" s="379"/>
      <c r="Q116" s="379"/>
      <c r="R116" s="379"/>
      <c r="S116" s="379"/>
      <c r="T116" s="379"/>
      <c r="U116" s="379"/>
      <c r="V116" s="379"/>
      <c r="W116" s="379"/>
      <c r="X116" s="379"/>
      <c r="Y116" s="379"/>
      <c r="Z116" s="379"/>
      <c r="AA116" s="379"/>
      <c r="AB116" s="379"/>
    </row>
    <row r="117" spans="3:28" ht="12.75">
      <c r="C117" s="379"/>
      <c r="D117" s="379"/>
      <c r="E117" s="379"/>
      <c r="F117" s="379"/>
      <c r="G117" s="379"/>
      <c r="H117" s="379"/>
      <c r="I117" s="379"/>
      <c r="J117" s="379"/>
      <c r="K117" s="379"/>
      <c r="L117" s="379"/>
      <c r="M117" s="379"/>
      <c r="N117" s="379"/>
      <c r="O117" s="379"/>
      <c r="P117" s="379"/>
      <c r="Q117" s="379"/>
      <c r="R117" s="379"/>
      <c r="S117" s="379"/>
      <c r="T117" s="379"/>
      <c r="U117" s="379"/>
      <c r="V117" s="379"/>
      <c r="W117" s="379"/>
      <c r="X117" s="379"/>
      <c r="Y117" s="379"/>
      <c r="Z117" s="379"/>
      <c r="AA117" s="379"/>
      <c r="AB117" s="379"/>
    </row>
    <row r="118" spans="3:28" ht="12.75">
      <c r="C118" s="379"/>
      <c r="D118" s="379"/>
      <c r="E118" s="379"/>
      <c r="F118" s="379"/>
      <c r="G118" s="379"/>
      <c r="H118" s="379"/>
      <c r="I118" s="379"/>
      <c r="J118" s="379"/>
      <c r="K118" s="379"/>
      <c r="L118" s="379"/>
      <c r="M118" s="379"/>
      <c r="N118" s="379"/>
      <c r="O118" s="379"/>
      <c r="P118" s="379"/>
      <c r="Q118" s="379"/>
      <c r="R118" s="379"/>
      <c r="S118" s="379"/>
      <c r="T118" s="379"/>
      <c r="U118" s="379"/>
      <c r="V118" s="379"/>
      <c r="W118" s="379"/>
      <c r="X118" s="379"/>
      <c r="Y118" s="379"/>
      <c r="Z118" s="379"/>
      <c r="AA118" s="379"/>
      <c r="AB118" s="379"/>
    </row>
    <row r="119" spans="3:28" ht="12.75">
      <c r="C119" s="379"/>
      <c r="D119" s="379"/>
      <c r="E119" s="379"/>
      <c r="F119" s="379"/>
      <c r="G119" s="379"/>
      <c r="H119" s="379"/>
      <c r="I119" s="379"/>
      <c r="J119" s="379"/>
      <c r="K119" s="379"/>
      <c r="L119" s="379"/>
      <c r="M119" s="379"/>
      <c r="N119" s="379"/>
      <c r="O119" s="379"/>
      <c r="P119" s="379"/>
      <c r="Q119" s="379"/>
      <c r="R119" s="379"/>
      <c r="S119" s="379"/>
      <c r="T119" s="379"/>
      <c r="U119" s="379"/>
      <c r="V119" s="379"/>
      <c r="W119" s="379"/>
      <c r="X119" s="379"/>
      <c r="Y119" s="379"/>
      <c r="Z119" s="379"/>
      <c r="AA119" s="379"/>
      <c r="AB119" s="379"/>
    </row>
  </sheetData>
  <mergeCells count="1">
    <mergeCell ref="AB2:AC2"/>
  </mergeCells>
  <printOptions horizontalCentered="1"/>
  <pageMargins left="0.5511811023622047" right="0.5118110236220472" top="0.984251968503937" bottom="0.5511811023622047" header="0.5118110236220472" footer="0.5118110236220472"/>
  <pageSetup fitToHeight="1" fitToWidth="1" horizontalDpi="300" verticalDpi="300" orientation="landscape" paperSize="9" scale="5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R85"/>
  <sheetViews>
    <sheetView workbookViewId="0" topLeftCell="A2">
      <pane xSplit="2" ySplit="6" topLeftCell="C51" activePane="bottomRight" state="frozen"/>
      <selection pane="topLeft" activeCell="N34" sqref="N34"/>
      <selection pane="topRight" activeCell="N34" sqref="N34"/>
      <selection pane="bottomLeft" activeCell="N34" sqref="N34"/>
      <selection pane="bottomRight" activeCell="N34" sqref="N34"/>
    </sheetView>
  </sheetViews>
  <sheetFormatPr defaultColWidth="9.7109375" defaultRowHeight="12.75"/>
  <cols>
    <col min="1" max="1" width="2.7109375" style="98" customWidth="1"/>
    <col min="2" max="2" width="5.7109375" style="98" customWidth="1"/>
    <col min="3" max="28" width="8.7109375" style="98" customWidth="1"/>
    <col min="29" max="29" width="10.7109375" style="98" customWidth="1"/>
    <col min="30" max="30" width="2.7109375" style="98" customWidth="1"/>
    <col min="31" max="31" width="8.7109375" style="351" customWidth="1"/>
    <col min="32" max="41" width="8.7109375" style="84" customWidth="1"/>
    <col min="42" max="44" width="9.7109375" style="84" customWidth="1"/>
    <col min="45" max="16384" width="9.7109375" style="98" customWidth="1"/>
  </cols>
  <sheetData>
    <row r="1" spans="1:30" ht="12.75">
      <c r="A1" s="95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7"/>
    </row>
    <row r="2" spans="1:44" s="308" customFormat="1" ht="12.75">
      <c r="A2" s="307"/>
      <c r="B2" s="308" t="s">
        <v>34</v>
      </c>
      <c r="C2" s="290"/>
      <c r="D2" s="290"/>
      <c r="E2" s="290"/>
      <c r="F2" s="290"/>
      <c r="I2" s="290"/>
      <c r="J2" s="290"/>
      <c r="L2" s="290" t="s">
        <v>21</v>
      </c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  <c r="Y2" s="290"/>
      <c r="AA2" s="290"/>
      <c r="AB2" s="563">
        <f ca="1">NOW()</f>
        <v>39477.523901851855</v>
      </c>
      <c r="AC2" s="563"/>
      <c r="AD2" s="309"/>
      <c r="AE2" s="351"/>
      <c r="AF2" s="311"/>
      <c r="AG2" s="311"/>
      <c r="AH2" s="311"/>
      <c r="AI2" s="311"/>
      <c r="AJ2" s="311"/>
      <c r="AK2" s="311"/>
      <c r="AL2" s="311"/>
      <c r="AM2" s="311"/>
      <c r="AN2" s="311"/>
      <c r="AO2" s="311"/>
      <c r="AP2" s="311"/>
      <c r="AQ2" s="311"/>
      <c r="AR2" s="311"/>
    </row>
    <row r="3" spans="1:30" ht="12.75">
      <c r="A3" s="99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2" t="s">
        <v>22</v>
      </c>
      <c r="AD3" s="101"/>
    </row>
    <row r="4" spans="1:30" ht="12.75">
      <c r="A4" s="99"/>
      <c r="C4" s="100"/>
      <c r="D4" s="100"/>
      <c r="E4" s="100"/>
      <c r="F4" s="100"/>
      <c r="I4" s="100"/>
      <c r="J4" s="332" t="s">
        <v>23</v>
      </c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D4" s="101"/>
    </row>
    <row r="5" spans="1:30" ht="12.75">
      <c r="A5" s="99"/>
      <c r="AD5" s="101"/>
    </row>
    <row r="6" spans="1:30" ht="12.75">
      <c r="A6" s="99"/>
      <c r="D6" s="558"/>
      <c r="H6" s="548" t="s">
        <v>98</v>
      </c>
      <c r="N6" s="548" t="s">
        <v>98</v>
      </c>
      <c r="O6" s="548" t="s">
        <v>98</v>
      </c>
      <c r="P6" s="548" t="s">
        <v>98</v>
      </c>
      <c r="U6" s="547"/>
      <c r="W6" s="548" t="s">
        <v>98</v>
      </c>
      <c r="AD6" s="101"/>
    </row>
    <row r="7" spans="1:44" ht="12.75">
      <c r="A7" s="99"/>
      <c r="B7" s="103" t="s">
        <v>11</v>
      </c>
      <c r="C7" s="267" t="s">
        <v>13</v>
      </c>
      <c r="D7" s="523" t="s">
        <v>74</v>
      </c>
      <c r="E7" s="408" t="s">
        <v>64</v>
      </c>
      <c r="F7" s="523" t="s">
        <v>14</v>
      </c>
      <c r="G7" s="523" t="s">
        <v>49</v>
      </c>
      <c r="H7" s="408" t="s">
        <v>65</v>
      </c>
      <c r="I7" s="523" t="s">
        <v>54</v>
      </c>
      <c r="J7" s="523" t="s">
        <v>55</v>
      </c>
      <c r="K7" s="523" t="s">
        <v>50</v>
      </c>
      <c r="L7" s="523" t="s">
        <v>53</v>
      </c>
      <c r="M7" s="523" t="s">
        <v>51</v>
      </c>
      <c r="N7" s="408" t="s">
        <v>66</v>
      </c>
      <c r="O7" s="408" t="s">
        <v>67</v>
      </c>
      <c r="P7" s="408" t="s">
        <v>68</v>
      </c>
      <c r="Q7" s="518" t="s">
        <v>69</v>
      </c>
      <c r="R7" s="408" t="s">
        <v>70</v>
      </c>
      <c r="S7" s="523" t="s">
        <v>12</v>
      </c>
      <c r="T7" s="267" t="s">
        <v>57</v>
      </c>
      <c r="U7" s="408" t="s">
        <v>100</v>
      </c>
      <c r="V7" s="523" t="s">
        <v>56</v>
      </c>
      <c r="W7" s="267" t="s">
        <v>75</v>
      </c>
      <c r="X7" s="525" t="s">
        <v>72</v>
      </c>
      <c r="Y7" s="497" t="s">
        <v>73</v>
      </c>
      <c r="Z7" s="523" t="s">
        <v>59</v>
      </c>
      <c r="AA7" s="523" t="s">
        <v>58</v>
      </c>
      <c r="AB7" s="523" t="s">
        <v>52</v>
      </c>
      <c r="AC7" s="138" t="s">
        <v>60</v>
      </c>
      <c r="AD7" s="101"/>
      <c r="AE7" s="339" t="s">
        <v>11</v>
      </c>
      <c r="AF7" s="345" t="s">
        <v>84</v>
      </c>
      <c r="AG7" s="232"/>
      <c r="AH7" s="232"/>
      <c r="AI7" s="232"/>
      <c r="AJ7" s="232"/>
      <c r="AK7" s="232"/>
      <c r="AL7" s="232"/>
      <c r="AM7" s="232"/>
      <c r="AN7" s="232"/>
      <c r="AO7" s="232"/>
      <c r="AQ7" s="180"/>
      <c r="AR7" s="180"/>
    </row>
    <row r="8" spans="1:30" ht="12.75" hidden="1">
      <c r="A8" s="99"/>
      <c r="B8" s="103"/>
      <c r="AD8" s="101"/>
    </row>
    <row r="9" spans="1:31" ht="12.75" hidden="1">
      <c r="A9" s="99"/>
      <c r="B9" s="103">
        <v>1991</v>
      </c>
      <c r="C9" s="152">
        <v>4</v>
      </c>
      <c r="D9" s="152"/>
      <c r="E9" s="152"/>
      <c r="F9" s="153">
        <v>4.4</v>
      </c>
      <c r="G9" s="152">
        <v>149</v>
      </c>
      <c r="H9" s="152"/>
      <c r="I9" s="152">
        <v>3.3</v>
      </c>
      <c r="J9" s="152">
        <v>21</v>
      </c>
      <c r="K9" s="152">
        <v>492</v>
      </c>
      <c r="L9" s="152">
        <v>30.7</v>
      </c>
      <c r="M9" s="152">
        <v>273.4</v>
      </c>
      <c r="N9" s="152"/>
      <c r="O9" s="152"/>
      <c r="P9" s="152"/>
      <c r="Q9" s="152"/>
      <c r="R9" s="152"/>
      <c r="S9" s="152">
        <v>30</v>
      </c>
      <c r="T9" s="152">
        <v>15.7</v>
      </c>
      <c r="U9" s="152"/>
      <c r="V9" s="152">
        <v>32</v>
      </c>
      <c r="W9" s="152"/>
      <c r="X9" s="152"/>
      <c r="Y9" s="152"/>
      <c r="Z9" s="152">
        <v>1</v>
      </c>
      <c r="AA9" s="152">
        <v>2</v>
      </c>
      <c r="AB9" s="152">
        <v>174</v>
      </c>
      <c r="AC9" s="152">
        <f>SUM(C9:AB9)</f>
        <v>1232.5</v>
      </c>
      <c r="AD9" s="101"/>
      <c r="AE9" s="351">
        <f>B9</f>
        <v>1991</v>
      </c>
    </row>
    <row r="10" spans="1:30" ht="12.75" hidden="1">
      <c r="A10" s="99"/>
      <c r="B10" s="103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01"/>
    </row>
    <row r="11" spans="1:31" ht="12.75" hidden="1">
      <c r="A11" s="99"/>
      <c r="B11" s="103">
        <f>1+B9</f>
        <v>1992</v>
      </c>
      <c r="C11" s="152">
        <v>4</v>
      </c>
      <c r="D11" s="152"/>
      <c r="E11" s="152"/>
      <c r="F11" s="153">
        <v>5.4</v>
      </c>
      <c r="G11" s="152">
        <v>159</v>
      </c>
      <c r="H11" s="152"/>
      <c r="I11" s="152">
        <v>3.3</v>
      </c>
      <c r="J11" s="152">
        <v>23</v>
      </c>
      <c r="K11" s="152">
        <v>558</v>
      </c>
      <c r="L11" s="152">
        <v>29</v>
      </c>
      <c r="M11" s="152">
        <v>269</v>
      </c>
      <c r="N11" s="152"/>
      <c r="O11" s="152"/>
      <c r="P11" s="152"/>
      <c r="Q11" s="152"/>
      <c r="R11" s="152"/>
      <c r="S11" s="152">
        <v>30</v>
      </c>
      <c r="T11" s="152">
        <v>18.8</v>
      </c>
      <c r="U11" s="152"/>
      <c r="V11" s="152">
        <v>30</v>
      </c>
      <c r="W11" s="152"/>
      <c r="X11" s="152"/>
      <c r="Y11" s="152"/>
      <c r="Z11" s="152">
        <v>1</v>
      </c>
      <c r="AA11" s="152">
        <v>3</v>
      </c>
      <c r="AB11" s="152">
        <v>172</v>
      </c>
      <c r="AC11" s="152">
        <f>SUM(C11:AB11)</f>
        <v>1305.5</v>
      </c>
      <c r="AD11" s="101"/>
      <c r="AE11" s="351">
        <f>1+AE9</f>
        <v>1992</v>
      </c>
    </row>
    <row r="12" spans="1:44" ht="12.75" hidden="1">
      <c r="A12" s="99"/>
      <c r="B12" s="102" t="s">
        <v>15</v>
      </c>
      <c r="C12" s="153">
        <f aca="true" t="shared" si="0" ref="C12:AC12">(C11/C9-1)*100</f>
        <v>0</v>
      </c>
      <c r="D12" s="153"/>
      <c r="E12" s="153"/>
      <c r="F12" s="153">
        <f t="shared" si="0"/>
        <v>22.72727272727273</v>
      </c>
      <c r="G12" s="153">
        <f t="shared" si="0"/>
        <v>6.711409395973145</v>
      </c>
      <c r="H12" s="153"/>
      <c r="I12" s="153">
        <f t="shared" si="0"/>
        <v>0</v>
      </c>
      <c r="J12" s="153">
        <f t="shared" si="0"/>
        <v>9.523809523809534</v>
      </c>
      <c r="K12" s="153">
        <f t="shared" si="0"/>
        <v>13.414634146341452</v>
      </c>
      <c r="L12" s="153">
        <f t="shared" si="0"/>
        <v>-5.537459283387625</v>
      </c>
      <c r="M12" s="153">
        <f t="shared" si="0"/>
        <v>-1.6093635698609998</v>
      </c>
      <c r="N12" s="153"/>
      <c r="O12" s="153"/>
      <c r="P12" s="153"/>
      <c r="Q12" s="153"/>
      <c r="R12" s="153"/>
      <c r="S12" s="153">
        <f t="shared" si="0"/>
        <v>0</v>
      </c>
      <c r="T12" s="153">
        <f t="shared" si="0"/>
        <v>19.745222929936325</v>
      </c>
      <c r="U12" s="153"/>
      <c r="V12" s="153">
        <f t="shared" si="0"/>
        <v>-6.25</v>
      </c>
      <c r="W12" s="153"/>
      <c r="X12" s="153"/>
      <c r="Y12" s="153"/>
      <c r="Z12" s="153">
        <f t="shared" si="0"/>
        <v>0</v>
      </c>
      <c r="AA12" s="153">
        <f t="shared" si="0"/>
        <v>50</v>
      </c>
      <c r="AB12" s="153">
        <f t="shared" si="0"/>
        <v>-1.1494252873563204</v>
      </c>
      <c r="AC12" s="153">
        <f t="shared" si="0"/>
        <v>5.922920892494932</v>
      </c>
      <c r="AD12" s="101"/>
      <c r="AE12" s="352" t="s">
        <v>15</v>
      </c>
      <c r="AF12" s="150"/>
      <c r="AG12" s="150"/>
      <c r="AH12" s="150"/>
      <c r="AI12" s="150"/>
      <c r="AJ12" s="150"/>
      <c r="AK12" s="150"/>
      <c r="AL12" s="150"/>
      <c r="AM12" s="150"/>
      <c r="AN12" s="150"/>
      <c r="AO12" s="150"/>
      <c r="AQ12" s="150"/>
      <c r="AR12" s="150"/>
    </row>
    <row r="13" spans="1:30" ht="12.75" hidden="1">
      <c r="A13" s="99"/>
      <c r="B13" s="103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01"/>
    </row>
    <row r="14" spans="1:31" ht="12.75" hidden="1">
      <c r="A14" s="99"/>
      <c r="B14" s="103">
        <f>1+B11</f>
        <v>1993</v>
      </c>
      <c r="C14" s="152">
        <v>6</v>
      </c>
      <c r="D14" s="152"/>
      <c r="E14" s="152"/>
      <c r="F14" s="153">
        <v>9.4</v>
      </c>
      <c r="G14" s="152">
        <v>169</v>
      </c>
      <c r="H14" s="152"/>
      <c r="I14" s="152">
        <v>3.3</v>
      </c>
      <c r="J14" s="152">
        <v>19</v>
      </c>
      <c r="K14" s="152">
        <v>532</v>
      </c>
      <c r="L14" s="152">
        <v>25</v>
      </c>
      <c r="M14" s="152">
        <v>266</v>
      </c>
      <c r="N14" s="152"/>
      <c r="O14" s="152"/>
      <c r="P14" s="152"/>
      <c r="Q14" s="152"/>
      <c r="R14" s="152"/>
      <c r="S14" s="152">
        <v>29</v>
      </c>
      <c r="T14" s="152">
        <v>19.7</v>
      </c>
      <c r="U14" s="152"/>
      <c r="V14" s="152">
        <v>31</v>
      </c>
      <c r="W14" s="152"/>
      <c r="X14" s="152"/>
      <c r="Y14" s="152"/>
      <c r="Z14" s="152">
        <v>1</v>
      </c>
      <c r="AA14" s="152">
        <v>3</v>
      </c>
      <c r="AB14" s="152">
        <v>267</v>
      </c>
      <c r="AC14" s="152">
        <f>SUM(C14:AB14)</f>
        <v>1380.4</v>
      </c>
      <c r="AD14" s="101"/>
      <c r="AE14" s="351">
        <f>1+AE11</f>
        <v>1993</v>
      </c>
    </row>
    <row r="15" spans="1:44" ht="12.75" hidden="1">
      <c r="A15" s="99"/>
      <c r="B15" s="102" t="s">
        <v>15</v>
      </c>
      <c r="C15" s="153">
        <f aca="true" t="shared" si="1" ref="C15:AC15">(C14/C11-1)*100</f>
        <v>50</v>
      </c>
      <c r="D15" s="153"/>
      <c r="E15" s="153"/>
      <c r="F15" s="153">
        <f t="shared" si="1"/>
        <v>74.07407407407408</v>
      </c>
      <c r="G15" s="153">
        <f t="shared" si="1"/>
        <v>6.2893081761006275</v>
      </c>
      <c r="H15" s="153"/>
      <c r="I15" s="153">
        <f t="shared" si="1"/>
        <v>0</v>
      </c>
      <c r="J15" s="153">
        <f t="shared" si="1"/>
        <v>-17.391304347826086</v>
      </c>
      <c r="K15" s="153">
        <f t="shared" si="1"/>
        <v>-4.659498207885305</v>
      </c>
      <c r="L15" s="153">
        <f t="shared" si="1"/>
        <v>-13.793103448275868</v>
      </c>
      <c r="M15" s="153">
        <f t="shared" si="1"/>
        <v>-1.115241635687736</v>
      </c>
      <c r="N15" s="153"/>
      <c r="O15" s="153"/>
      <c r="P15" s="153"/>
      <c r="Q15" s="153"/>
      <c r="R15" s="153"/>
      <c r="S15" s="153">
        <f t="shared" si="1"/>
        <v>-3.3333333333333326</v>
      </c>
      <c r="T15" s="153">
        <f t="shared" si="1"/>
        <v>4.78723404255319</v>
      </c>
      <c r="U15" s="153"/>
      <c r="V15" s="153">
        <f t="shared" si="1"/>
        <v>3.3333333333333437</v>
      </c>
      <c r="W15" s="153"/>
      <c r="X15" s="153"/>
      <c r="Y15" s="153"/>
      <c r="Z15" s="153">
        <f t="shared" si="1"/>
        <v>0</v>
      </c>
      <c r="AA15" s="153">
        <f t="shared" si="1"/>
        <v>0</v>
      </c>
      <c r="AB15" s="153">
        <f t="shared" si="1"/>
        <v>55.232558139534895</v>
      </c>
      <c r="AC15" s="153">
        <f t="shared" si="1"/>
        <v>5.737265415549597</v>
      </c>
      <c r="AD15" s="101"/>
      <c r="AE15" s="352" t="s">
        <v>15</v>
      </c>
      <c r="AF15" s="150"/>
      <c r="AG15" s="150"/>
      <c r="AH15" s="150"/>
      <c r="AI15" s="150"/>
      <c r="AJ15" s="150"/>
      <c r="AK15" s="150"/>
      <c r="AL15" s="150"/>
      <c r="AM15" s="150"/>
      <c r="AN15" s="150"/>
      <c r="AO15" s="150"/>
      <c r="AQ15" s="150"/>
      <c r="AR15" s="150"/>
    </row>
    <row r="16" spans="1:30" ht="12.75">
      <c r="A16" s="99"/>
      <c r="B16" s="103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  <c r="AC16" s="152"/>
      <c r="AD16" s="101"/>
    </row>
    <row r="17" spans="1:31" ht="12.75">
      <c r="A17" s="99"/>
      <c r="B17" s="103">
        <f>1+B14</f>
        <v>1994</v>
      </c>
      <c r="C17" s="152">
        <v>6</v>
      </c>
      <c r="D17" s="152"/>
      <c r="E17" s="152"/>
      <c r="F17" s="153">
        <v>8.6</v>
      </c>
      <c r="G17" s="152">
        <v>180</v>
      </c>
      <c r="H17" s="152"/>
      <c r="I17" s="152">
        <v>3.5</v>
      </c>
      <c r="J17" s="152">
        <v>13</v>
      </c>
      <c r="K17" s="152">
        <v>572</v>
      </c>
      <c r="L17" s="152">
        <v>28</v>
      </c>
      <c r="M17" s="152">
        <v>269</v>
      </c>
      <c r="N17" s="152"/>
      <c r="O17" s="152"/>
      <c r="P17" s="152"/>
      <c r="Q17" s="152"/>
      <c r="R17" s="152"/>
      <c r="S17" s="152">
        <v>32</v>
      </c>
      <c r="T17" s="152">
        <v>19.1</v>
      </c>
      <c r="U17" s="152"/>
      <c r="V17" s="152">
        <v>35</v>
      </c>
      <c r="W17" s="152"/>
      <c r="X17" s="152"/>
      <c r="Y17" s="152"/>
      <c r="Z17" s="152">
        <v>1</v>
      </c>
      <c r="AA17" s="152">
        <v>3</v>
      </c>
      <c r="AB17" s="152">
        <v>268</v>
      </c>
      <c r="AC17" s="152">
        <f>SUM(C17:AB17)</f>
        <v>1438.1999999999998</v>
      </c>
      <c r="AD17" s="101"/>
      <c r="AE17" s="351">
        <f>1+AE14</f>
        <v>1994</v>
      </c>
    </row>
    <row r="18" spans="1:44" ht="12.75">
      <c r="A18" s="99"/>
      <c r="B18" s="102" t="s">
        <v>15</v>
      </c>
      <c r="C18" s="153">
        <f aca="true" t="shared" si="2" ref="C18:AC18">(C17/C14-1)*100</f>
        <v>0</v>
      </c>
      <c r="D18" s="153"/>
      <c r="E18" s="153"/>
      <c r="F18" s="153">
        <f t="shared" si="2"/>
        <v>-8.510638297872353</v>
      </c>
      <c r="G18" s="153">
        <f t="shared" si="2"/>
        <v>6.5088757396449815</v>
      </c>
      <c r="H18" s="153"/>
      <c r="I18" s="153">
        <f t="shared" si="2"/>
        <v>6.060606060606055</v>
      </c>
      <c r="J18" s="153">
        <f t="shared" si="2"/>
        <v>-31.57894736842105</v>
      </c>
      <c r="K18" s="153">
        <f t="shared" si="2"/>
        <v>7.518796992481214</v>
      </c>
      <c r="L18" s="153">
        <f t="shared" si="2"/>
        <v>12.00000000000001</v>
      </c>
      <c r="M18" s="153">
        <f t="shared" si="2"/>
        <v>1.1278195488721776</v>
      </c>
      <c r="N18" s="153"/>
      <c r="O18" s="153"/>
      <c r="P18" s="153"/>
      <c r="Q18" s="153"/>
      <c r="R18" s="153"/>
      <c r="S18" s="153">
        <f t="shared" si="2"/>
        <v>10.344827586206895</v>
      </c>
      <c r="T18" s="153">
        <f t="shared" si="2"/>
        <v>-3.045685279187804</v>
      </c>
      <c r="U18" s="153"/>
      <c r="V18" s="153">
        <f t="shared" si="2"/>
        <v>12.903225806451623</v>
      </c>
      <c r="W18" s="153"/>
      <c r="X18" s="153"/>
      <c r="Y18" s="153"/>
      <c r="Z18" s="153">
        <f t="shared" si="2"/>
        <v>0</v>
      </c>
      <c r="AA18" s="153">
        <f t="shared" si="2"/>
        <v>0</v>
      </c>
      <c r="AB18" s="153">
        <f t="shared" si="2"/>
        <v>0.3745318352059934</v>
      </c>
      <c r="AC18" s="153">
        <f t="shared" si="2"/>
        <v>4.187192118226579</v>
      </c>
      <c r="AD18" s="101"/>
      <c r="AE18" s="352" t="s">
        <v>15</v>
      </c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Q18" s="150"/>
      <c r="AR18" s="150"/>
    </row>
    <row r="19" spans="1:30" ht="12.75">
      <c r="A19" s="99"/>
      <c r="B19" s="103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01"/>
    </row>
    <row r="20" spans="1:32" ht="12.75">
      <c r="A20" s="99"/>
      <c r="B20" s="103">
        <f>1+B17</f>
        <v>1995</v>
      </c>
      <c r="C20" s="152">
        <v>6</v>
      </c>
      <c r="D20" s="152"/>
      <c r="E20" s="152"/>
      <c r="F20" s="153">
        <v>9.8</v>
      </c>
      <c r="G20" s="152">
        <v>206</v>
      </c>
      <c r="H20" s="152"/>
      <c r="I20" s="152">
        <v>3.5</v>
      </c>
      <c r="J20" s="152">
        <v>15</v>
      </c>
      <c r="K20" s="152">
        <v>656</v>
      </c>
      <c r="L20" s="152">
        <v>30</v>
      </c>
      <c r="M20" s="152">
        <v>294</v>
      </c>
      <c r="N20" s="152"/>
      <c r="O20" s="152"/>
      <c r="P20" s="152"/>
      <c r="Q20" s="152"/>
      <c r="R20" s="152"/>
      <c r="S20" s="152">
        <v>32</v>
      </c>
      <c r="T20" s="152">
        <v>17</v>
      </c>
      <c r="U20" s="152"/>
      <c r="V20" s="152">
        <v>41</v>
      </c>
      <c r="W20" s="152"/>
      <c r="X20" s="152"/>
      <c r="Y20" s="152"/>
      <c r="Z20" s="152">
        <v>1</v>
      </c>
      <c r="AA20" s="152">
        <v>2</v>
      </c>
      <c r="AB20" s="152">
        <v>293</v>
      </c>
      <c r="AC20" s="152">
        <f>SUM(C20:AB20)</f>
        <v>1606.3</v>
      </c>
      <c r="AD20" s="101"/>
      <c r="AE20" s="351">
        <f>1+AE17</f>
        <v>1995</v>
      </c>
      <c r="AF20" s="170">
        <f>SUM(C20:AB20)-Y20-X20-U20-Q20-N20</f>
        <v>1606.3</v>
      </c>
    </row>
    <row r="21" spans="1:44" ht="12.75">
      <c r="A21" s="99"/>
      <c r="B21" s="102" t="s">
        <v>15</v>
      </c>
      <c r="C21" s="153">
        <f aca="true" t="shared" si="3" ref="C21:AC21">(C20/C17-1)*100</f>
        <v>0</v>
      </c>
      <c r="D21" s="153"/>
      <c r="E21" s="153"/>
      <c r="F21" s="153">
        <f t="shared" si="3"/>
        <v>13.953488372093027</v>
      </c>
      <c r="G21" s="153">
        <f t="shared" si="3"/>
        <v>14.444444444444438</v>
      </c>
      <c r="H21" s="153"/>
      <c r="I21" s="153">
        <f t="shared" si="3"/>
        <v>0</v>
      </c>
      <c r="J21" s="153">
        <f t="shared" si="3"/>
        <v>15.384615384615374</v>
      </c>
      <c r="K21" s="153">
        <f t="shared" si="3"/>
        <v>14.685314685314687</v>
      </c>
      <c r="L21" s="153">
        <f t="shared" si="3"/>
        <v>7.14285714285714</v>
      </c>
      <c r="M21" s="153">
        <f t="shared" si="3"/>
        <v>9.293680297397767</v>
      </c>
      <c r="N21" s="153"/>
      <c r="O21" s="153"/>
      <c r="P21" s="153"/>
      <c r="Q21" s="153"/>
      <c r="R21" s="153"/>
      <c r="S21" s="153">
        <f t="shared" si="3"/>
        <v>0</v>
      </c>
      <c r="T21" s="153">
        <f t="shared" si="3"/>
        <v>-10.994764397905765</v>
      </c>
      <c r="U21" s="153"/>
      <c r="V21" s="153">
        <f t="shared" si="3"/>
        <v>17.14285714285715</v>
      </c>
      <c r="W21" s="153"/>
      <c r="X21" s="153"/>
      <c r="Y21" s="153"/>
      <c r="Z21" s="153">
        <f t="shared" si="3"/>
        <v>0</v>
      </c>
      <c r="AA21" s="153">
        <f t="shared" si="3"/>
        <v>-33.333333333333336</v>
      </c>
      <c r="AB21" s="153">
        <f t="shared" si="3"/>
        <v>9.328358208955233</v>
      </c>
      <c r="AC21" s="153">
        <f t="shared" si="3"/>
        <v>11.688221387845932</v>
      </c>
      <c r="AD21" s="101"/>
      <c r="AE21" s="352" t="s">
        <v>15</v>
      </c>
      <c r="AF21" s="150"/>
      <c r="AG21" s="150"/>
      <c r="AH21" s="150"/>
      <c r="AI21" s="150"/>
      <c r="AJ21" s="150"/>
      <c r="AK21" s="150"/>
      <c r="AL21" s="150"/>
      <c r="AM21" s="150"/>
      <c r="AN21" s="150"/>
      <c r="AO21" s="150"/>
      <c r="AQ21" s="150"/>
      <c r="AR21" s="150"/>
    </row>
    <row r="22" spans="1:30" ht="12.75">
      <c r="A22" s="99"/>
      <c r="B22" s="103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B22" s="152"/>
      <c r="AC22" s="152"/>
      <c r="AD22" s="101"/>
    </row>
    <row r="23" spans="1:31" ht="12.75">
      <c r="A23" s="99"/>
      <c r="B23" s="103">
        <f>1+B20</f>
        <v>1996</v>
      </c>
      <c r="C23" s="152">
        <v>8</v>
      </c>
      <c r="D23" s="152"/>
      <c r="E23" s="152"/>
      <c r="F23" s="153">
        <v>9.3</v>
      </c>
      <c r="G23" s="152">
        <v>208</v>
      </c>
      <c r="H23" s="152"/>
      <c r="I23" s="152">
        <v>3.5</v>
      </c>
      <c r="J23" s="152">
        <v>20</v>
      </c>
      <c r="K23" s="152">
        <v>672</v>
      </c>
      <c r="L23" s="152">
        <v>32</v>
      </c>
      <c r="M23" s="152">
        <v>315</v>
      </c>
      <c r="N23" s="152"/>
      <c r="O23" s="152"/>
      <c r="P23" s="152"/>
      <c r="Q23" s="152"/>
      <c r="R23" s="152"/>
      <c r="S23" s="152">
        <v>36</v>
      </c>
      <c r="T23" s="152">
        <v>15</v>
      </c>
      <c r="U23" s="152"/>
      <c r="V23" s="152">
        <v>42</v>
      </c>
      <c r="W23" s="152"/>
      <c r="X23" s="152"/>
      <c r="Y23" s="152"/>
      <c r="Z23" s="152">
        <v>1</v>
      </c>
      <c r="AA23" s="152">
        <v>2</v>
      </c>
      <c r="AB23" s="152">
        <v>294</v>
      </c>
      <c r="AC23" s="152">
        <f>SUM(C23:AB23)</f>
        <v>1657.8</v>
      </c>
      <c r="AD23" s="101"/>
      <c r="AE23" s="351">
        <f>1+AE20</f>
        <v>1996</v>
      </c>
    </row>
    <row r="24" spans="1:44" ht="12.75">
      <c r="A24" s="99"/>
      <c r="B24" s="102" t="s">
        <v>15</v>
      </c>
      <c r="C24" s="153">
        <f aca="true" t="shared" si="4" ref="C24:AC24">(C23/C20-1)*100</f>
        <v>33.33333333333333</v>
      </c>
      <c r="D24" s="153"/>
      <c r="E24" s="153"/>
      <c r="F24" s="153">
        <f t="shared" si="4"/>
        <v>-5.102040816326525</v>
      </c>
      <c r="G24" s="153">
        <f t="shared" si="4"/>
        <v>0.9708737864077666</v>
      </c>
      <c r="H24" s="153"/>
      <c r="I24" s="153">
        <f t="shared" si="4"/>
        <v>0</v>
      </c>
      <c r="J24" s="153">
        <f t="shared" si="4"/>
        <v>33.33333333333333</v>
      </c>
      <c r="K24" s="153">
        <f t="shared" si="4"/>
        <v>2.4390243902439046</v>
      </c>
      <c r="L24" s="153">
        <f t="shared" si="4"/>
        <v>6.666666666666665</v>
      </c>
      <c r="M24" s="153">
        <f t="shared" si="4"/>
        <v>7.14285714285714</v>
      </c>
      <c r="N24" s="153"/>
      <c r="O24" s="153"/>
      <c r="P24" s="153"/>
      <c r="Q24" s="153"/>
      <c r="R24" s="153"/>
      <c r="S24" s="153">
        <f t="shared" si="4"/>
        <v>12.5</v>
      </c>
      <c r="T24" s="153">
        <f t="shared" si="4"/>
        <v>-11.764705882352944</v>
      </c>
      <c r="U24" s="153"/>
      <c r="V24" s="153">
        <f t="shared" si="4"/>
        <v>2.4390243902439046</v>
      </c>
      <c r="W24" s="153"/>
      <c r="X24" s="153"/>
      <c r="Y24" s="153"/>
      <c r="Z24" s="153">
        <f t="shared" si="4"/>
        <v>0</v>
      </c>
      <c r="AA24" s="153">
        <f t="shared" si="4"/>
        <v>0</v>
      </c>
      <c r="AB24" s="153">
        <f t="shared" si="4"/>
        <v>0.34129692832765013</v>
      </c>
      <c r="AC24" s="153">
        <f t="shared" si="4"/>
        <v>3.2061258793500524</v>
      </c>
      <c r="AD24" s="101"/>
      <c r="AE24" s="352" t="s">
        <v>15</v>
      </c>
      <c r="AF24" s="150"/>
      <c r="AG24" s="150"/>
      <c r="AH24" s="150"/>
      <c r="AI24" s="150"/>
      <c r="AJ24" s="150"/>
      <c r="AK24" s="150"/>
      <c r="AL24" s="150"/>
      <c r="AM24" s="150"/>
      <c r="AN24" s="150"/>
      <c r="AO24" s="150"/>
      <c r="AQ24" s="150"/>
      <c r="AR24" s="150"/>
    </row>
    <row r="25" spans="1:30" ht="12.75">
      <c r="A25" s="99"/>
      <c r="B25" s="102"/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01"/>
    </row>
    <row r="26" spans="1:31" ht="12.75">
      <c r="A26" s="99"/>
      <c r="B26" s="103">
        <f>1+B23</f>
        <v>1997</v>
      </c>
      <c r="C26" s="152">
        <v>4</v>
      </c>
      <c r="D26" s="152"/>
      <c r="E26" s="152"/>
      <c r="F26" s="153">
        <v>11.1</v>
      </c>
      <c r="G26" s="152">
        <v>233</v>
      </c>
      <c r="H26" s="152"/>
      <c r="I26" s="200">
        <v>3.1</v>
      </c>
      <c r="J26" s="152">
        <v>22</v>
      </c>
      <c r="K26" s="152">
        <v>706</v>
      </c>
      <c r="L26" s="152">
        <v>32</v>
      </c>
      <c r="M26" s="152">
        <v>338</v>
      </c>
      <c r="N26" s="152"/>
      <c r="O26" s="152"/>
      <c r="P26" s="152"/>
      <c r="Q26" s="152"/>
      <c r="R26" s="152"/>
      <c r="S26" s="152">
        <v>40</v>
      </c>
      <c r="T26" s="152">
        <v>16</v>
      </c>
      <c r="U26" s="152"/>
      <c r="V26" s="152">
        <v>45</v>
      </c>
      <c r="W26" s="152"/>
      <c r="X26" s="152"/>
      <c r="Y26" s="152"/>
      <c r="Z26" s="152">
        <v>2</v>
      </c>
      <c r="AA26" s="152">
        <v>2</v>
      </c>
      <c r="AB26" s="152">
        <v>296</v>
      </c>
      <c r="AC26" s="152">
        <f>SUM(C26:AB26)</f>
        <v>1750.2</v>
      </c>
      <c r="AD26" s="101"/>
      <c r="AE26" s="351">
        <f>1+AE23</f>
        <v>1997</v>
      </c>
    </row>
    <row r="27" spans="1:44" ht="12.75">
      <c r="A27" s="99"/>
      <c r="B27" s="102" t="s">
        <v>15</v>
      </c>
      <c r="C27" s="153">
        <f aca="true" t="shared" si="5" ref="C27:AC27">(C26/C23-1)*100</f>
        <v>-50</v>
      </c>
      <c r="D27" s="153"/>
      <c r="E27" s="153"/>
      <c r="F27" s="153">
        <f t="shared" si="5"/>
        <v>19.354838709677402</v>
      </c>
      <c r="G27" s="153">
        <f t="shared" si="5"/>
        <v>12.01923076923077</v>
      </c>
      <c r="H27" s="153"/>
      <c r="I27" s="153">
        <f t="shared" si="5"/>
        <v>-11.428571428571422</v>
      </c>
      <c r="J27" s="153">
        <f t="shared" si="5"/>
        <v>10.000000000000009</v>
      </c>
      <c r="K27" s="153">
        <f t="shared" si="5"/>
        <v>5.059523809523814</v>
      </c>
      <c r="L27" s="153">
        <f t="shared" si="5"/>
        <v>0</v>
      </c>
      <c r="M27" s="153">
        <f t="shared" si="5"/>
        <v>7.301587301587298</v>
      </c>
      <c r="N27" s="153"/>
      <c r="O27" s="153"/>
      <c r="P27" s="153"/>
      <c r="Q27" s="153"/>
      <c r="R27" s="153"/>
      <c r="S27" s="153">
        <f t="shared" si="5"/>
        <v>11.111111111111116</v>
      </c>
      <c r="T27" s="153">
        <f t="shared" si="5"/>
        <v>6.666666666666665</v>
      </c>
      <c r="U27" s="153"/>
      <c r="V27" s="153">
        <f t="shared" si="5"/>
        <v>7.14285714285714</v>
      </c>
      <c r="W27" s="153"/>
      <c r="X27" s="153"/>
      <c r="Y27" s="153"/>
      <c r="Z27" s="153">
        <f t="shared" si="5"/>
        <v>100</v>
      </c>
      <c r="AA27" s="153">
        <f t="shared" si="5"/>
        <v>0</v>
      </c>
      <c r="AB27" s="153">
        <f t="shared" si="5"/>
        <v>0.6802721088435382</v>
      </c>
      <c r="AC27" s="153">
        <f t="shared" si="5"/>
        <v>5.573651827723491</v>
      </c>
      <c r="AD27" s="101"/>
      <c r="AE27" s="352" t="s">
        <v>15</v>
      </c>
      <c r="AF27" s="150"/>
      <c r="AG27" s="150"/>
      <c r="AH27" s="150"/>
      <c r="AI27" s="150"/>
      <c r="AJ27" s="150"/>
      <c r="AK27" s="150"/>
      <c r="AL27" s="150"/>
      <c r="AM27" s="150"/>
      <c r="AN27" s="150"/>
      <c r="AO27" s="150"/>
      <c r="AQ27" s="150"/>
      <c r="AR27" s="150"/>
    </row>
    <row r="28" spans="1:30" ht="12.75">
      <c r="A28" s="99"/>
      <c r="B28" s="102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1"/>
    </row>
    <row r="29" spans="1:31" ht="12.75">
      <c r="A29" s="99"/>
      <c r="B29" s="103">
        <f>1+B26</f>
        <v>1998</v>
      </c>
      <c r="C29" s="149">
        <v>7</v>
      </c>
      <c r="D29" s="149"/>
      <c r="E29" s="149"/>
      <c r="F29" s="149">
        <v>11.6</v>
      </c>
      <c r="G29" s="149">
        <v>246</v>
      </c>
      <c r="H29" s="149"/>
      <c r="I29" s="199">
        <v>2.6</v>
      </c>
      <c r="J29" s="149">
        <v>23</v>
      </c>
      <c r="K29" s="149">
        <v>728</v>
      </c>
      <c r="L29" s="149">
        <v>31</v>
      </c>
      <c r="M29" s="149">
        <v>361</v>
      </c>
      <c r="N29" s="149"/>
      <c r="O29" s="149"/>
      <c r="P29" s="149"/>
      <c r="Q29" s="149"/>
      <c r="R29" s="149"/>
      <c r="S29" s="149">
        <v>43</v>
      </c>
      <c r="T29" s="149">
        <v>18</v>
      </c>
      <c r="U29" s="149"/>
      <c r="V29" s="149">
        <v>48</v>
      </c>
      <c r="W29" s="149"/>
      <c r="X29" s="149"/>
      <c r="Y29" s="149"/>
      <c r="Z29" s="149">
        <v>3</v>
      </c>
      <c r="AA29" s="149">
        <f>AA26</f>
        <v>2</v>
      </c>
      <c r="AB29" s="149">
        <v>295</v>
      </c>
      <c r="AC29" s="152">
        <f>SUM(C29:AB29)</f>
        <v>1819.2</v>
      </c>
      <c r="AD29" s="101"/>
      <c r="AE29" s="351">
        <f>1+AE26</f>
        <v>1998</v>
      </c>
    </row>
    <row r="30" spans="1:44" ht="12.75">
      <c r="A30" s="99"/>
      <c r="B30" s="102" t="s">
        <v>15</v>
      </c>
      <c r="C30" s="150">
        <f aca="true" t="shared" si="6" ref="C30:AC30">(C29/C26-1)*100</f>
        <v>75</v>
      </c>
      <c r="D30" s="150"/>
      <c r="E30" s="150"/>
      <c r="F30" s="150">
        <f t="shared" si="6"/>
        <v>4.504504504504503</v>
      </c>
      <c r="G30" s="150">
        <f t="shared" si="6"/>
        <v>5.579399141630903</v>
      </c>
      <c r="H30" s="150"/>
      <c r="I30" s="150">
        <f t="shared" si="6"/>
        <v>-16.129032258064512</v>
      </c>
      <c r="J30" s="150">
        <f t="shared" si="6"/>
        <v>4.545454545454541</v>
      </c>
      <c r="K30" s="150">
        <f t="shared" si="6"/>
        <v>3.116147308781869</v>
      </c>
      <c r="L30" s="150">
        <f t="shared" si="6"/>
        <v>-3.125</v>
      </c>
      <c r="M30" s="150">
        <f t="shared" si="6"/>
        <v>6.804733727810652</v>
      </c>
      <c r="N30" s="150"/>
      <c r="O30" s="150"/>
      <c r="P30" s="150"/>
      <c r="Q30" s="150"/>
      <c r="R30" s="150"/>
      <c r="S30" s="150">
        <f t="shared" si="6"/>
        <v>7.499999999999996</v>
      </c>
      <c r="T30" s="150">
        <f t="shared" si="6"/>
        <v>12.5</v>
      </c>
      <c r="U30" s="150"/>
      <c r="V30" s="150">
        <f t="shared" si="6"/>
        <v>6.666666666666665</v>
      </c>
      <c r="W30" s="150"/>
      <c r="X30" s="150"/>
      <c r="Y30" s="150"/>
      <c r="Z30" s="150">
        <f t="shared" si="6"/>
        <v>50</v>
      </c>
      <c r="AA30" s="150">
        <f t="shared" si="6"/>
        <v>0</v>
      </c>
      <c r="AB30" s="150">
        <f t="shared" si="6"/>
        <v>-0.33783783783783994</v>
      </c>
      <c r="AC30" s="150">
        <f t="shared" si="6"/>
        <v>3.942406582104896</v>
      </c>
      <c r="AD30" s="101"/>
      <c r="AF30" s="150"/>
      <c r="AG30" s="150"/>
      <c r="AH30" s="150"/>
      <c r="AI30" s="150"/>
      <c r="AJ30" s="150"/>
      <c r="AK30" s="150"/>
      <c r="AL30" s="150"/>
      <c r="AM30" s="150"/>
      <c r="AN30" s="150"/>
      <c r="AO30" s="150"/>
      <c r="AQ30" s="150"/>
      <c r="AR30" s="150"/>
    </row>
    <row r="31" spans="1:30" ht="12.75">
      <c r="A31" s="262"/>
      <c r="B31" s="263"/>
      <c r="C31" s="250"/>
      <c r="D31" s="250"/>
      <c r="E31" s="250"/>
      <c r="F31" s="250"/>
      <c r="G31" s="250"/>
      <c r="H31" s="250"/>
      <c r="I31" s="250"/>
      <c r="J31" s="250"/>
      <c r="K31" s="250"/>
      <c r="L31" s="250"/>
      <c r="M31" s="250"/>
      <c r="N31" s="250"/>
      <c r="O31" s="250"/>
      <c r="P31" s="250"/>
      <c r="Q31" s="250"/>
      <c r="R31" s="250"/>
      <c r="S31" s="250"/>
      <c r="T31" s="250"/>
      <c r="U31" s="250"/>
      <c r="V31" s="250"/>
      <c r="W31" s="250"/>
      <c r="X31" s="250"/>
      <c r="Y31" s="250"/>
      <c r="Z31" s="250"/>
      <c r="AA31" s="250"/>
      <c r="AB31" s="250"/>
      <c r="AC31" s="250"/>
      <c r="AD31" s="264"/>
    </row>
    <row r="32" spans="1:37" ht="12.75">
      <c r="A32" s="262"/>
      <c r="B32" s="265">
        <f>1+B29</f>
        <v>1999</v>
      </c>
      <c r="C32" s="253">
        <v>8</v>
      </c>
      <c r="D32" s="253"/>
      <c r="E32" s="84"/>
      <c r="F32" s="254">
        <v>11.1</v>
      </c>
      <c r="G32" s="253">
        <v>266</v>
      </c>
      <c r="H32" s="84"/>
      <c r="I32" s="254">
        <v>2.4</v>
      </c>
      <c r="J32" s="253">
        <v>21</v>
      </c>
      <c r="K32" s="253">
        <v>692</v>
      </c>
      <c r="L32" s="253">
        <v>32</v>
      </c>
      <c r="M32" s="253">
        <v>343</v>
      </c>
      <c r="N32" s="84"/>
      <c r="O32" s="84"/>
      <c r="P32" s="84"/>
      <c r="Q32" s="253">
        <v>99</v>
      </c>
      <c r="R32" s="84"/>
      <c r="S32" s="253">
        <v>43</v>
      </c>
      <c r="T32" s="254">
        <v>17.5</v>
      </c>
      <c r="U32" s="84"/>
      <c r="V32" s="253">
        <v>47</v>
      </c>
      <c r="W32" s="253"/>
      <c r="X32" s="84">
        <v>8.4</v>
      </c>
      <c r="Y32" s="84"/>
      <c r="Z32" s="253">
        <v>4</v>
      </c>
      <c r="AA32" s="253">
        <v>3</v>
      </c>
      <c r="AB32" s="253">
        <v>267</v>
      </c>
      <c r="AC32" s="152">
        <f>SUM(C32:AB32)</f>
        <v>1864.4</v>
      </c>
      <c r="AD32" s="264"/>
      <c r="AE32" s="351">
        <f>1+AE29</f>
        <v>1999</v>
      </c>
      <c r="AK32" s="253"/>
    </row>
    <row r="33" spans="1:44" ht="12.75">
      <c r="A33" s="262"/>
      <c r="B33" s="263" t="s">
        <v>15</v>
      </c>
      <c r="C33" s="250">
        <f aca="true" t="shared" si="7" ref="C33:AC33">(C32/C29-1)*100</f>
        <v>14.28571428571428</v>
      </c>
      <c r="D33" s="250"/>
      <c r="E33" s="250" t="e">
        <f t="shared" si="7"/>
        <v>#DIV/0!</v>
      </c>
      <c r="F33" s="250">
        <f t="shared" si="7"/>
        <v>-4.31034482758621</v>
      </c>
      <c r="G33" s="250">
        <f t="shared" si="7"/>
        <v>8.130081300813007</v>
      </c>
      <c r="H33" s="250" t="e">
        <f t="shared" si="7"/>
        <v>#DIV/0!</v>
      </c>
      <c r="I33" s="250">
        <f t="shared" si="7"/>
        <v>-7.692307692307699</v>
      </c>
      <c r="J33" s="250">
        <f t="shared" si="7"/>
        <v>-8.695652173913048</v>
      </c>
      <c r="K33" s="250">
        <f t="shared" si="7"/>
        <v>-4.94505494505495</v>
      </c>
      <c r="L33" s="250">
        <f t="shared" si="7"/>
        <v>3.2258064516129004</v>
      </c>
      <c r="M33" s="250">
        <f t="shared" si="7"/>
        <v>-4.986149584487531</v>
      </c>
      <c r="N33" s="250" t="e">
        <f>(N32/N29-1)*100</f>
        <v>#DIV/0!</v>
      </c>
      <c r="O33" s="250" t="e">
        <f>(O32/O29-1)*100</f>
        <v>#DIV/0!</v>
      </c>
      <c r="P33" s="250" t="e">
        <f>(P32/P29-1)*100</f>
        <v>#DIV/0!</v>
      </c>
      <c r="Q33" s="250" t="e">
        <f>(Q32/Q29-1)*100</f>
        <v>#DIV/0!</v>
      </c>
      <c r="R33" s="250" t="e">
        <f>(R32/R29-1)*100</f>
        <v>#DIV/0!</v>
      </c>
      <c r="S33" s="250">
        <f t="shared" si="7"/>
        <v>0</v>
      </c>
      <c r="T33" s="250">
        <f t="shared" si="7"/>
        <v>-2.777777777777779</v>
      </c>
      <c r="U33" s="250" t="e">
        <f t="shared" si="7"/>
        <v>#DIV/0!</v>
      </c>
      <c r="V33" s="250">
        <f t="shared" si="7"/>
        <v>-2.083333333333337</v>
      </c>
      <c r="W33" s="250"/>
      <c r="X33" s="250" t="e">
        <f>(X32/X29-1)*100</f>
        <v>#DIV/0!</v>
      </c>
      <c r="Y33" s="250" t="e">
        <f>(Y32/Y29-1)*100</f>
        <v>#DIV/0!</v>
      </c>
      <c r="Z33" s="250">
        <f t="shared" si="7"/>
        <v>33.33333333333333</v>
      </c>
      <c r="AA33" s="250">
        <f t="shared" si="7"/>
        <v>50</v>
      </c>
      <c r="AB33" s="250">
        <f t="shared" si="7"/>
        <v>-9.491525423728808</v>
      </c>
      <c r="AC33" s="250">
        <f t="shared" si="7"/>
        <v>2.4846086191732564</v>
      </c>
      <c r="AD33" s="264"/>
      <c r="AF33" s="250"/>
      <c r="AG33" s="250"/>
      <c r="AH33" s="250"/>
      <c r="AI33" s="250"/>
      <c r="AJ33" s="250"/>
      <c r="AK33" s="250"/>
      <c r="AL33" s="250"/>
      <c r="AM33" s="250"/>
      <c r="AN33" s="250"/>
      <c r="AO33" s="250"/>
      <c r="AQ33" s="250"/>
      <c r="AR33" s="250"/>
    </row>
    <row r="34" spans="1:37" ht="12.75">
      <c r="A34" s="262"/>
      <c r="B34" s="263"/>
      <c r="C34" s="250"/>
      <c r="D34" s="250"/>
      <c r="E34" s="84"/>
      <c r="F34" s="250"/>
      <c r="G34" s="250"/>
      <c r="H34" s="84"/>
      <c r="I34" s="250"/>
      <c r="J34" s="250"/>
      <c r="K34" s="250"/>
      <c r="L34" s="250"/>
      <c r="M34" s="250"/>
      <c r="N34" s="84"/>
      <c r="O34" s="84"/>
      <c r="P34" s="84"/>
      <c r="Q34" s="250"/>
      <c r="R34" s="84"/>
      <c r="S34" s="250"/>
      <c r="T34" s="250"/>
      <c r="U34" s="84"/>
      <c r="V34" s="250"/>
      <c r="W34" s="250"/>
      <c r="X34" s="84"/>
      <c r="Y34" s="84"/>
      <c r="Z34" s="250"/>
      <c r="AA34" s="250"/>
      <c r="AB34" s="250"/>
      <c r="AC34" s="250"/>
      <c r="AD34" s="264"/>
      <c r="AK34" s="250"/>
    </row>
    <row r="35" spans="1:40" ht="12.75">
      <c r="A35" s="262"/>
      <c r="B35" s="265">
        <f>1+B32</f>
        <v>2000</v>
      </c>
      <c r="C35" s="253">
        <v>7</v>
      </c>
      <c r="D35" s="253"/>
      <c r="E35" s="84">
        <v>19</v>
      </c>
      <c r="F35" s="254">
        <v>10.3</v>
      </c>
      <c r="G35" s="253">
        <v>292</v>
      </c>
      <c r="H35" s="84"/>
      <c r="I35" s="254">
        <v>2.5</v>
      </c>
      <c r="J35" s="253">
        <v>22</v>
      </c>
      <c r="K35" s="253">
        <v>760</v>
      </c>
      <c r="L35" s="254">
        <v>34</v>
      </c>
      <c r="M35" s="253">
        <v>266</v>
      </c>
      <c r="N35" s="84">
        <v>1.15</v>
      </c>
      <c r="O35" s="84"/>
      <c r="P35" s="84"/>
      <c r="Q35" s="253">
        <v>105</v>
      </c>
      <c r="R35" s="84"/>
      <c r="S35" s="253">
        <v>44</v>
      </c>
      <c r="T35" s="254">
        <v>19.9</v>
      </c>
      <c r="U35" s="84">
        <v>176</v>
      </c>
      <c r="V35" s="253">
        <v>46</v>
      </c>
      <c r="W35" s="253"/>
      <c r="X35" s="84">
        <v>8</v>
      </c>
      <c r="Y35" s="84">
        <v>63.8</v>
      </c>
      <c r="Z35" s="253">
        <v>6</v>
      </c>
      <c r="AA35" s="253">
        <v>5</v>
      </c>
      <c r="AB35" s="253">
        <v>198</v>
      </c>
      <c r="AC35" s="152">
        <f>SUM(C35:AB35)</f>
        <v>2085.65</v>
      </c>
      <c r="AD35" s="264"/>
      <c r="AE35" s="351">
        <f>1+AE32</f>
        <v>2000</v>
      </c>
      <c r="AK35" s="253"/>
      <c r="AN35" s="253"/>
    </row>
    <row r="36" spans="1:44" ht="12.75">
      <c r="A36" s="262"/>
      <c r="B36" s="263" t="s">
        <v>15</v>
      </c>
      <c r="C36" s="250">
        <f aca="true" t="shared" si="8" ref="C36:AC36">(C35/C32-1)*100</f>
        <v>-12.5</v>
      </c>
      <c r="D36" s="250"/>
      <c r="E36" s="250" t="e">
        <f t="shared" si="8"/>
        <v>#DIV/0!</v>
      </c>
      <c r="F36" s="250">
        <f t="shared" si="8"/>
        <v>-7.2072072072072</v>
      </c>
      <c r="G36" s="250">
        <f t="shared" si="8"/>
        <v>9.774436090225569</v>
      </c>
      <c r="H36" s="250" t="e">
        <f t="shared" si="8"/>
        <v>#DIV/0!</v>
      </c>
      <c r="I36" s="250">
        <f t="shared" si="8"/>
        <v>4.166666666666674</v>
      </c>
      <c r="J36" s="250">
        <f t="shared" si="8"/>
        <v>4.761904761904767</v>
      </c>
      <c r="K36" s="250">
        <f t="shared" si="8"/>
        <v>9.826589595375722</v>
      </c>
      <c r="L36" s="250">
        <f t="shared" si="8"/>
        <v>6.25</v>
      </c>
      <c r="M36" s="250">
        <f t="shared" si="8"/>
        <v>-22.44897959183674</v>
      </c>
      <c r="N36" s="250" t="e">
        <f>(N35/N32-1)*100</f>
        <v>#DIV/0!</v>
      </c>
      <c r="O36" s="250" t="e">
        <f>(O35/O32-1)*100</f>
        <v>#DIV/0!</v>
      </c>
      <c r="P36" s="250" t="e">
        <f>(P35/P32-1)*100</f>
        <v>#DIV/0!</v>
      </c>
      <c r="Q36" s="250">
        <f>(Q35/Q32-1)*100</f>
        <v>6.060606060606055</v>
      </c>
      <c r="R36" s="250" t="e">
        <f>(R35/R32-1)*100</f>
        <v>#DIV/0!</v>
      </c>
      <c r="S36" s="250">
        <f t="shared" si="8"/>
        <v>2.3255813953488413</v>
      </c>
      <c r="T36" s="250">
        <f t="shared" si="8"/>
        <v>13.714285714285701</v>
      </c>
      <c r="U36" s="250" t="e">
        <f t="shared" si="8"/>
        <v>#DIV/0!</v>
      </c>
      <c r="V36" s="250">
        <f t="shared" si="8"/>
        <v>-2.127659574468088</v>
      </c>
      <c r="W36" s="250"/>
      <c r="X36" s="250">
        <f>(X35/X32-1)*100</f>
        <v>-4.761904761904767</v>
      </c>
      <c r="Y36" s="250" t="e">
        <f>(Y35/Y32-1)*100</f>
        <v>#DIV/0!</v>
      </c>
      <c r="Z36" s="250">
        <f t="shared" si="8"/>
        <v>50</v>
      </c>
      <c r="AA36" s="250">
        <f t="shared" si="8"/>
        <v>66.66666666666667</v>
      </c>
      <c r="AB36" s="250">
        <f t="shared" si="8"/>
        <v>-25.842696629213478</v>
      </c>
      <c r="AC36" s="250">
        <f t="shared" si="8"/>
        <v>11.867088607594933</v>
      </c>
      <c r="AD36" s="264"/>
      <c r="AF36" s="250"/>
      <c r="AG36" s="250"/>
      <c r="AH36" s="250"/>
      <c r="AI36" s="250"/>
      <c r="AJ36" s="250"/>
      <c r="AK36" s="250"/>
      <c r="AL36" s="250"/>
      <c r="AM36" s="250"/>
      <c r="AN36" s="250"/>
      <c r="AO36" s="250"/>
      <c r="AQ36" s="250"/>
      <c r="AR36" s="250"/>
    </row>
    <row r="37" spans="1:40" ht="12.75">
      <c r="A37" s="262"/>
      <c r="B37" s="263"/>
      <c r="C37" s="250"/>
      <c r="D37" s="250"/>
      <c r="E37" s="84"/>
      <c r="F37" s="250"/>
      <c r="G37" s="250"/>
      <c r="H37" s="84"/>
      <c r="I37" s="250"/>
      <c r="J37" s="250"/>
      <c r="K37" s="250"/>
      <c r="L37" s="250"/>
      <c r="M37" s="250"/>
      <c r="N37" s="84"/>
      <c r="O37" s="84"/>
      <c r="P37" s="84"/>
      <c r="Q37" s="250"/>
      <c r="R37" s="84"/>
      <c r="S37" s="250"/>
      <c r="T37" s="250"/>
      <c r="U37" s="84"/>
      <c r="V37" s="250"/>
      <c r="W37" s="250"/>
      <c r="X37" s="84"/>
      <c r="Y37" s="84"/>
      <c r="Z37" s="250"/>
      <c r="AA37" s="250"/>
      <c r="AB37" s="250"/>
      <c r="AC37" s="250"/>
      <c r="AD37" s="264"/>
      <c r="AK37" s="250"/>
      <c r="AN37" s="250"/>
    </row>
    <row r="38" spans="1:40" ht="12.75">
      <c r="A38" s="262"/>
      <c r="B38" s="265">
        <f>1+B35</f>
        <v>2001</v>
      </c>
      <c r="C38" s="253">
        <v>6</v>
      </c>
      <c r="D38" s="253"/>
      <c r="E38" s="84">
        <v>20</v>
      </c>
      <c r="F38" s="254">
        <v>12.6</v>
      </c>
      <c r="G38" s="253">
        <v>326</v>
      </c>
      <c r="H38" s="84"/>
      <c r="I38" s="254">
        <v>2.3</v>
      </c>
      <c r="J38" s="375">
        <v>22.3</v>
      </c>
      <c r="K38" s="253">
        <v>749</v>
      </c>
      <c r="L38" s="254">
        <v>32.5</v>
      </c>
      <c r="M38" s="253">
        <v>369</v>
      </c>
      <c r="N38" s="501">
        <v>1.19</v>
      </c>
      <c r="O38" s="84"/>
      <c r="P38" s="84"/>
      <c r="Q38" s="253">
        <v>123</v>
      </c>
      <c r="R38" s="84"/>
      <c r="S38" s="253">
        <v>45</v>
      </c>
      <c r="T38" s="254">
        <v>20.7</v>
      </c>
      <c r="U38" s="84">
        <v>224</v>
      </c>
      <c r="V38" s="253">
        <v>47</v>
      </c>
      <c r="W38" s="253"/>
      <c r="X38" s="84">
        <v>8</v>
      </c>
      <c r="Y38" s="84">
        <v>65.4</v>
      </c>
      <c r="Z38" s="253">
        <v>9</v>
      </c>
      <c r="AA38" s="253">
        <v>4</v>
      </c>
      <c r="AB38" s="253">
        <v>253</v>
      </c>
      <c r="AC38" s="152">
        <f>SUM(C38:AB38)</f>
        <v>2339.9900000000002</v>
      </c>
      <c r="AD38" s="264"/>
      <c r="AE38" s="351">
        <f>1+AE35</f>
        <v>2001</v>
      </c>
      <c r="AF38" s="150">
        <f>+C38+F38+G38+I38+J38+K38+L38+M38+S38+T38+V38+Z38+AA38+AB38</f>
        <v>1898.4</v>
      </c>
      <c r="AK38" s="253"/>
      <c r="AN38" s="253"/>
    </row>
    <row r="39" spans="1:44" ht="12.75">
      <c r="A39" s="262"/>
      <c r="B39" s="263" t="s">
        <v>15</v>
      </c>
      <c r="C39" s="250">
        <f aca="true" t="shared" si="9" ref="C39:AC39">(C38/C35-1)*100</f>
        <v>-14.28571428571429</v>
      </c>
      <c r="D39" s="250"/>
      <c r="E39" s="250">
        <f t="shared" si="9"/>
        <v>5.263157894736836</v>
      </c>
      <c r="F39" s="250">
        <f t="shared" si="9"/>
        <v>22.330097087378633</v>
      </c>
      <c r="G39" s="250">
        <f t="shared" si="9"/>
        <v>11.64383561643836</v>
      </c>
      <c r="H39" s="250" t="e">
        <f t="shared" si="9"/>
        <v>#DIV/0!</v>
      </c>
      <c r="I39" s="250">
        <f t="shared" si="9"/>
        <v>-8.000000000000007</v>
      </c>
      <c r="J39" s="250">
        <f t="shared" si="9"/>
        <v>1.3636363636363669</v>
      </c>
      <c r="K39" s="250">
        <f t="shared" si="9"/>
        <v>-1.4473684210526305</v>
      </c>
      <c r="L39" s="250">
        <f t="shared" si="9"/>
        <v>-4.411764705882348</v>
      </c>
      <c r="M39" s="250">
        <f t="shared" si="9"/>
        <v>38.7218045112782</v>
      </c>
      <c r="N39" s="250">
        <f>(N38/N35-1)*100</f>
        <v>3.4782608695652195</v>
      </c>
      <c r="O39" s="250" t="e">
        <f>(O38/O35-1)*100</f>
        <v>#DIV/0!</v>
      </c>
      <c r="P39" s="250" t="e">
        <f>(P38/P35-1)*100</f>
        <v>#DIV/0!</v>
      </c>
      <c r="Q39" s="250">
        <f>(Q38/Q35-1)*100</f>
        <v>17.14285714285715</v>
      </c>
      <c r="R39" s="250" t="e">
        <f>(R38/R35-1)*100</f>
        <v>#DIV/0!</v>
      </c>
      <c r="S39" s="250">
        <f t="shared" si="9"/>
        <v>2.2727272727272707</v>
      </c>
      <c r="T39" s="250">
        <f t="shared" si="9"/>
        <v>4.020100502512558</v>
      </c>
      <c r="U39" s="250">
        <f t="shared" si="9"/>
        <v>27.27272727272727</v>
      </c>
      <c r="V39" s="250">
        <f t="shared" si="9"/>
        <v>2.1739130434782705</v>
      </c>
      <c r="W39" s="250"/>
      <c r="X39" s="250">
        <f>(X38/X35-1)*100</f>
        <v>0</v>
      </c>
      <c r="Y39" s="250">
        <f>(Y38/Y35-1)*100</f>
        <v>2.5078369905956244</v>
      </c>
      <c r="Z39" s="250">
        <f t="shared" si="9"/>
        <v>50</v>
      </c>
      <c r="AA39" s="250">
        <f t="shared" si="9"/>
        <v>-19.999999999999996</v>
      </c>
      <c r="AB39" s="250">
        <f t="shared" si="9"/>
        <v>27.777777777777768</v>
      </c>
      <c r="AC39" s="250">
        <f t="shared" si="9"/>
        <v>12.1947594275166</v>
      </c>
      <c r="AD39" s="264"/>
      <c r="AF39" s="250"/>
      <c r="AG39" s="250"/>
      <c r="AH39" s="250"/>
      <c r="AI39" s="250"/>
      <c r="AJ39" s="250"/>
      <c r="AK39" s="250"/>
      <c r="AL39" s="250"/>
      <c r="AM39" s="250"/>
      <c r="AN39" s="250"/>
      <c r="AO39" s="250"/>
      <c r="AQ39" s="250"/>
      <c r="AR39" s="250"/>
    </row>
    <row r="40" spans="1:40" ht="12.75">
      <c r="A40" s="262"/>
      <c r="B40" s="263"/>
      <c r="C40" s="250"/>
      <c r="D40" s="250"/>
      <c r="E40" s="84"/>
      <c r="F40" s="250"/>
      <c r="G40" s="250"/>
      <c r="H40" s="84"/>
      <c r="I40" s="250"/>
      <c r="J40" s="250"/>
      <c r="K40" s="250"/>
      <c r="L40" s="250"/>
      <c r="M40" s="250"/>
      <c r="N40" s="501"/>
      <c r="O40" s="84"/>
      <c r="P40" s="84"/>
      <c r="Q40" s="250"/>
      <c r="R40" s="84"/>
      <c r="S40" s="250"/>
      <c r="T40" s="250"/>
      <c r="U40" s="84"/>
      <c r="V40" s="250"/>
      <c r="W40" s="250"/>
      <c r="X40" s="84"/>
      <c r="Y40" s="456"/>
      <c r="Z40" s="250"/>
      <c r="AA40" s="250"/>
      <c r="AB40" s="250"/>
      <c r="AC40" s="250"/>
      <c r="AD40" s="264"/>
      <c r="AK40" s="250"/>
      <c r="AN40" s="250"/>
    </row>
    <row r="41" spans="1:40" ht="12.75">
      <c r="A41" s="262"/>
      <c r="B41" s="265">
        <f>1+B38</f>
        <v>2002</v>
      </c>
      <c r="C41" s="250">
        <v>6.2</v>
      </c>
      <c r="D41" s="250">
        <v>0.2</v>
      </c>
      <c r="E41" s="84">
        <v>19</v>
      </c>
      <c r="F41" s="250">
        <v>11.5</v>
      </c>
      <c r="G41" s="253">
        <v>353</v>
      </c>
      <c r="H41" s="84"/>
      <c r="I41" s="250">
        <v>2.3</v>
      </c>
      <c r="J41" s="375">
        <v>19.5</v>
      </c>
      <c r="K41" s="253">
        <v>698</v>
      </c>
      <c r="L41" s="250">
        <v>29</v>
      </c>
      <c r="M41" s="253">
        <v>350</v>
      </c>
      <c r="N41" s="501">
        <v>1.19</v>
      </c>
      <c r="O41" s="84"/>
      <c r="P41" s="84"/>
      <c r="Q41" s="253">
        <v>127</v>
      </c>
      <c r="R41" s="84"/>
      <c r="S41" s="253">
        <v>48</v>
      </c>
      <c r="T41" s="254">
        <v>20</v>
      </c>
      <c r="U41" s="84">
        <v>247</v>
      </c>
      <c r="V41" s="253">
        <v>44</v>
      </c>
      <c r="W41" s="253"/>
      <c r="X41" s="84">
        <v>8</v>
      </c>
      <c r="Y41" s="502">
        <v>75.27</v>
      </c>
      <c r="Z41" s="375">
        <v>12.2</v>
      </c>
      <c r="AA41" s="253">
        <v>4</v>
      </c>
      <c r="AB41" s="253">
        <v>238</v>
      </c>
      <c r="AC41" s="152">
        <f>SUM(C41:AB41)</f>
        <v>2313.36</v>
      </c>
      <c r="AD41" s="264"/>
      <c r="AE41" s="351">
        <f>1+AE38</f>
        <v>2002</v>
      </c>
      <c r="AF41" s="150">
        <f>+C41+F41+G41+I41+J41+K41+L41+M41+S41+T41+V41+Z41+AA41+AB41</f>
        <v>1835.7</v>
      </c>
      <c r="AK41" s="253"/>
      <c r="AN41" s="253"/>
    </row>
    <row r="42" spans="1:44" ht="12.75">
      <c r="A42" s="262"/>
      <c r="B42" s="263" t="s">
        <v>15</v>
      </c>
      <c r="C42" s="250">
        <f aca="true" t="shared" si="10" ref="C42:AC42">(C41/C38-1)*100</f>
        <v>3.3333333333333437</v>
      </c>
      <c r="D42" s="250"/>
      <c r="E42" s="250">
        <f t="shared" si="10"/>
        <v>-5.000000000000004</v>
      </c>
      <c r="F42" s="250">
        <f t="shared" si="10"/>
        <v>-8.730158730158733</v>
      </c>
      <c r="G42" s="250">
        <f t="shared" si="10"/>
        <v>8.282208588957051</v>
      </c>
      <c r="H42" s="250" t="e">
        <f t="shared" si="10"/>
        <v>#DIV/0!</v>
      </c>
      <c r="I42" s="250">
        <f t="shared" si="10"/>
        <v>0</v>
      </c>
      <c r="J42" s="250">
        <f t="shared" si="10"/>
        <v>-12.556053811659195</v>
      </c>
      <c r="K42" s="250">
        <f t="shared" si="10"/>
        <v>-6.809078771695598</v>
      </c>
      <c r="L42" s="250">
        <f t="shared" si="10"/>
        <v>-10.769230769230765</v>
      </c>
      <c r="M42" s="250">
        <f t="shared" si="10"/>
        <v>-5.1490514905149</v>
      </c>
      <c r="N42" s="250">
        <f>(N41/N38-1)*100</f>
        <v>0</v>
      </c>
      <c r="O42" s="250" t="e">
        <f>(O41/O38-1)*100</f>
        <v>#DIV/0!</v>
      </c>
      <c r="P42" s="250" t="e">
        <f>(P41/P38-1)*100</f>
        <v>#DIV/0!</v>
      </c>
      <c r="Q42" s="250">
        <f>(Q41/Q38-1)*100</f>
        <v>3.2520325203251987</v>
      </c>
      <c r="R42" s="250" t="e">
        <f>(R41/R38-1)*100</f>
        <v>#DIV/0!</v>
      </c>
      <c r="S42" s="250">
        <f t="shared" si="10"/>
        <v>6.666666666666665</v>
      </c>
      <c r="T42" s="250">
        <f t="shared" si="10"/>
        <v>-3.3816425120772875</v>
      </c>
      <c r="U42" s="250">
        <f t="shared" si="10"/>
        <v>10.267857142857139</v>
      </c>
      <c r="V42" s="250">
        <f t="shared" si="10"/>
        <v>-6.382978723404253</v>
      </c>
      <c r="W42" s="250"/>
      <c r="X42" s="250">
        <f>(X41/X38-1)*100</f>
        <v>0</v>
      </c>
      <c r="Y42" s="457">
        <f>(Y41/Y38-1)*100</f>
        <v>15.091743119266043</v>
      </c>
      <c r="Z42" s="250">
        <f t="shared" si="10"/>
        <v>35.55555555555554</v>
      </c>
      <c r="AA42" s="250">
        <f t="shared" si="10"/>
        <v>0</v>
      </c>
      <c r="AB42" s="250">
        <f t="shared" si="10"/>
        <v>-5.928853754940711</v>
      </c>
      <c r="AC42" s="250">
        <f t="shared" si="10"/>
        <v>-1.138039051448947</v>
      </c>
      <c r="AD42" s="264"/>
      <c r="AF42" s="250"/>
      <c r="AG42" s="250"/>
      <c r="AH42" s="250"/>
      <c r="AI42" s="250"/>
      <c r="AJ42" s="250"/>
      <c r="AK42" s="250"/>
      <c r="AL42" s="250"/>
      <c r="AM42" s="250"/>
      <c r="AN42" s="250"/>
      <c r="AO42" s="250"/>
      <c r="AQ42" s="250"/>
      <c r="AR42" s="250"/>
    </row>
    <row r="43" spans="1:40" ht="12.75">
      <c r="A43" s="262"/>
      <c r="B43" s="263"/>
      <c r="C43" s="250"/>
      <c r="D43" s="250"/>
      <c r="E43" s="84"/>
      <c r="F43" s="250"/>
      <c r="G43" s="250"/>
      <c r="H43" s="84"/>
      <c r="I43" s="250"/>
      <c r="J43" s="250"/>
      <c r="K43" s="250"/>
      <c r="L43" s="250"/>
      <c r="M43" s="250"/>
      <c r="N43" s="501"/>
      <c r="O43" s="84"/>
      <c r="P43" s="84"/>
      <c r="Q43" s="250"/>
      <c r="R43" s="84"/>
      <c r="S43" s="250"/>
      <c r="T43" s="250"/>
      <c r="U43" s="84"/>
      <c r="V43" s="250"/>
      <c r="W43" s="250"/>
      <c r="X43" s="84"/>
      <c r="Y43" s="502"/>
      <c r="Z43" s="250"/>
      <c r="AA43" s="250"/>
      <c r="AB43" s="250"/>
      <c r="AC43" s="250"/>
      <c r="AD43" s="264"/>
      <c r="AK43" s="250"/>
      <c r="AN43" s="250"/>
    </row>
    <row r="44" spans="1:40" ht="12.75">
      <c r="A44" s="262"/>
      <c r="B44" s="265">
        <f>1+B41</f>
        <v>2003</v>
      </c>
      <c r="C44" s="254">
        <v>4.7</v>
      </c>
      <c r="D44" s="254">
        <v>0.1</v>
      </c>
      <c r="E44" s="84">
        <v>18</v>
      </c>
      <c r="F44" s="250">
        <v>7.4</v>
      </c>
      <c r="G44" s="253">
        <v>352</v>
      </c>
      <c r="H44" s="84">
        <v>0</v>
      </c>
      <c r="I44" s="250">
        <v>1.9</v>
      </c>
      <c r="J44" s="253">
        <v>23</v>
      </c>
      <c r="K44" s="253">
        <v>631.7</v>
      </c>
      <c r="L44" s="250">
        <v>29</v>
      </c>
      <c r="M44" s="253">
        <v>296</v>
      </c>
      <c r="N44" s="501">
        <v>1.19</v>
      </c>
      <c r="O44" s="84"/>
      <c r="P44" s="84"/>
      <c r="Q44" s="253">
        <v>120</v>
      </c>
      <c r="R44" s="84"/>
      <c r="S44" s="253">
        <v>20.1</v>
      </c>
      <c r="T44" s="254">
        <v>20</v>
      </c>
      <c r="U44" s="84">
        <v>288</v>
      </c>
      <c r="V44" s="253">
        <v>40</v>
      </c>
      <c r="W44" s="253">
        <v>0</v>
      </c>
      <c r="X44" s="84">
        <v>8</v>
      </c>
      <c r="Y44" s="543">
        <v>77.82</v>
      </c>
      <c r="Z44" s="253">
        <v>14.3</v>
      </c>
      <c r="AA44" s="253">
        <v>4.3</v>
      </c>
      <c r="AB44" s="253">
        <v>229</v>
      </c>
      <c r="AC44" s="152">
        <f>SUM(C44:AB44)</f>
        <v>2186.5099999999998</v>
      </c>
      <c r="AD44" s="264"/>
      <c r="AE44" s="351">
        <f>1+AE41</f>
        <v>2003</v>
      </c>
      <c r="AF44" s="150">
        <f>+C44+F44+G44+I44+J44+K44+L44+M44+S44+T44+V44+Z44+AA44+AB44</f>
        <v>1673.3999999999999</v>
      </c>
      <c r="AK44" s="253"/>
      <c r="AN44" s="253"/>
    </row>
    <row r="45" spans="1:44" ht="12.75">
      <c r="A45" s="262"/>
      <c r="B45" s="263" t="s">
        <v>15</v>
      </c>
      <c r="C45" s="250">
        <f aca="true" t="shared" si="11" ref="C45:AC45">(C44/C41-1)*100</f>
        <v>-24.193548387096776</v>
      </c>
      <c r="D45" s="250">
        <f t="shared" si="11"/>
        <v>-50</v>
      </c>
      <c r="E45" s="250">
        <f t="shared" si="11"/>
        <v>-5.263157894736848</v>
      </c>
      <c r="F45" s="250">
        <f t="shared" si="11"/>
        <v>-35.65217391304347</v>
      </c>
      <c r="G45" s="250">
        <f t="shared" si="11"/>
        <v>-0.283286118980175</v>
      </c>
      <c r="H45" s="250" t="e">
        <f t="shared" si="11"/>
        <v>#DIV/0!</v>
      </c>
      <c r="I45" s="250">
        <f t="shared" si="11"/>
        <v>-17.391304347826086</v>
      </c>
      <c r="J45" s="250">
        <f t="shared" si="11"/>
        <v>17.948717948717952</v>
      </c>
      <c r="K45" s="250">
        <f t="shared" si="11"/>
        <v>-9.498567335243546</v>
      </c>
      <c r="L45" s="250">
        <f t="shared" si="11"/>
        <v>0</v>
      </c>
      <c r="M45" s="250">
        <f t="shared" si="11"/>
        <v>-15.428571428571425</v>
      </c>
      <c r="N45" s="250">
        <f>(N44/N41-1)*100</f>
        <v>0</v>
      </c>
      <c r="O45" s="250" t="e">
        <f>(O44/O41-1)*100</f>
        <v>#DIV/0!</v>
      </c>
      <c r="P45" s="250" t="e">
        <f>(P44/P41-1)*100</f>
        <v>#DIV/0!</v>
      </c>
      <c r="Q45" s="250">
        <f>(Q44/Q41-1)*100</f>
        <v>-5.511811023622048</v>
      </c>
      <c r="R45" s="250">
        <v>0</v>
      </c>
      <c r="S45" s="250">
        <f t="shared" si="11"/>
        <v>-58.12500000000001</v>
      </c>
      <c r="T45" s="250">
        <f t="shared" si="11"/>
        <v>0</v>
      </c>
      <c r="U45" s="250">
        <f t="shared" si="11"/>
        <v>16.5991902834008</v>
      </c>
      <c r="V45" s="250">
        <f t="shared" si="11"/>
        <v>-9.090909090909093</v>
      </c>
      <c r="W45" s="250">
        <v>0</v>
      </c>
      <c r="X45" s="250">
        <f>(X44/X41-1)*100</f>
        <v>0</v>
      </c>
      <c r="Y45" s="457">
        <f>(Y44/Y41-1)*100</f>
        <v>3.3878039059386245</v>
      </c>
      <c r="Z45" s="250">
        <f t="shared" si="11"/>
        <v>17.21311475409837</v>
      </c>
      <c r="AA45" s="250">
        <f t="shared" si="11"/>
        <v>7.499999999999996</v>
      </c>
      <c r="AB45" s="250">
        <f t="shared" si="11"/>
        <v>-3.7815126050420145</v>
      </c>
      <c r="AC45" s="250">
        <f t="shared" si="11"/>
        <v>-5.483366185980576</v>
      </c>
      <c r="AD45" s="264"/>
      <c r="AF45" s="250"/>
      <c r="AG45" s="250"/>
      <c r="AH45" s="250"/>
      <c r="AI45" s="250"/>
      <c r="AJ45" s="250"/>
      <c r="AK45" s="250"/>
      <c r="AL45" s="250"/>
      <c r="AM45" s="250"/>
      <c r="AN45" s="250"/>
      <c r="AO45" s="250"/>
      <c r="AQ45" s="250"/>
      <c r="AR45" s="250"/>
    </row>
    <row r="46" spans="1:40" ht="12.75">
      <c r="A46" s="262"/>
      <c r="B46" s="263"/>
      <c r="C46" s="250"/>
      <c r="D46" s="250"/>
      <c r="E46" s="84"/>
      <c r="F46" s="250"/>
      <c r="G46" s="250"/>
      <c r="H46" s="84"/>
      <c r="I46" s="250"/>
      <c r="J46" s="250"/>
      <c r="K46" s="250"/>
      <c r="L46" s="250"/>
      <c r="M46" s="250"/>
      <c r="N46" s="501"/>
      <c r="O46" s="84"/>
      <c r="P46" s="84"/>
      <c r="Q46" s="250"/>
      <c r="R46" s="84"/>
      <c r="S46" s="250"/>
      <c r="T46" s="250"/>
      <c r="U46" s="84"/>
      <c r="V46" s="250"/>
      <c r="W46" s="250"/>
      <c r="X46" s="84"/>
      <c r="Y46" s="502"/>
      <c r="Z46" s="250"/>
      <c r="AA46" s="250"/>
      <c r="AB46" s="250"/>
      <c r="AC46" s="250"/>
      <c r="AD46" s="264"/>
      <c r="AK46" s="250"/>
      <c r="AN46" s="250"/>
    </row>
    <row r="47" spans="1:40" ht="12.75">
      <c r="A47" s="262"/>
      <c r="B47" s="265">
        <f>1+B44</f>
        <v>2004</v>
      </c>
      <c r="C47" s="254">
        <v>5.5</v>
      </c>
      <c r="D47" s="254">
        <v>0.1</v>
      </c>
      <c r="E47" s="84">
        <v>18.7</v>
      </c>
      <c r="F47" s="250">
        <v>1</v>
      </c>
      <c r="G47" s="253">
        <v>358</v>
      </c>
      <c r="H47" s="84">
        <v>0</v>
      </c>
      <c r="I47" s="250">
        <v>2.5</v>
      </c>
      <c r="J47" s="253">
        <v>21</v>
      </c>
      <c r="K47" s="253">
        <v>624.4</v>
      </c>
      <c r="L47" s="250">
        <v>31</v>
      </c>
      <c r="M47" s="253">
        <v>298</v>
      </c>
      <c r="N47" s="501">
        <v>1.19</v>
      </c>
      <c r="O47" s="84">
        <v>0</v>
      </c>
      <c r="P47" s="84">
        <v>0</v>
      </c>
      <c r="Q47" s="366">
        <v>143</v>
      </c>
      <c r="R47" s="84">
        <v>0</v>
      </c>
      <c r="S47" s="253">
        <v>32.2</v>
      </c>
      <c r="T47" s="254">
        <v>20</v>
      </c>
      <c r="U47" s="84">
        <v>270</v>
      </c>
      <c r="V47" s="253">
        <v>38</v>
      </c>
      <c r="W47" s="253">
        <v>0</v>
      </c>
      <c r="X47" s="84">
        <v>8</v>
      </c>
      <c r="Y47" s="543">
        <v>12.1</v>
      </c>
      <c r="Z47" s="253">
        <v>14.5</v>
      </c>
      <c r="AA47" s="366">
        <v>3.5</v>
      </c>
      <c r="AB47" s="253">
        <v>228</v>
      </c>
      <c r="AC47" s="152">
        <f>SUM(C47:AB47)</f>
        <v>2130.69</v>
      </c>
      <c r="AD47" s="264"/>
      <c r="AE47" s="351">
        <f>1+AE44</f>
        <v>2004</v>
      </c>
      <c r="AF47" s="150">
        <f>+C47+F47+G47+I47+J47+K47+L47+M47+S47+T47+V47+Z47+AA47+AB47</f>
        <v>1677.6000000000001</v>
      </c>
      <c r="AK47" s="366"/>
      <c r="AN47" s="253"/>
    </row>
    <row r="48" spans="1:44" ht="12.75">
      <c r="A48" s="262"/>
      <c r="B48" s="263" t="s">
        <v>15</v>
      </c>
      <c r="C48" s="250">
        <f aca="true" t="shared" si="12" ref="C48:AB48">(C47/C44-1)*100</f>
        <v>17.021276595744684</v>
      </c>
      <c r="D48" s="250">
        <f t="shared" si="12"/>
        <v>0</v>
      </c>
      <c r="E48" s="250">
        <f t="shared" si="12"/>
        <v>3.888888888888875</v>
      </c>
      <c r="F48" s="250">
        <f t="shared" si="12"/>
        <v>-86.48648648648648</v>
      </c>
      <c r="G48" s="250">
        <f>(G47/G44-1)*100</f>
        <v>1.7045454545454586</v>
      </c>
      <c r="H48" s="250">
        <v>0</v>
      </c>
      <c r="I48" s="250">
        <f t="shared" si="12"/>
        <v>31.578947368421062</v>
      </c>
      <c r="J48" s="250">
        <f t="shared" si="12"/>
        <v>-8.695652173913048</v>
      </c>
      <c r="K48" s="250">
        <f>(K47/K44-1)*100</f>
        <v>-1.1556118410638083</v>
      </c>
      <c r="L48" s="250">
        <f t="shared" si="12"/>
        <v>6.896551724137923</v>
      </c>
      <c r="M48" s="250">
        <f t="shared" si="12"/>
        <v>0.6756756756756799</v>
      </c>
      <c r="N48" s="250">
        <f>(N47/N44-1)*100</f>
        <v>0</v>
      </c>
      <c r="O48" s="250">
        <v>0</v>
      </c>
      <c r="P48" s="250">
        <v>0</v>
      </c>
      <c r="Q48" s="250">
        <f>(Q47/Q44-1)*100</f>
        <v>19.166666666666664</v>
      </c>
      <c r="R48" s="250">
        <v>0</v>
      </c>
      <c r="S48" s="250">
        <f t="shared" si="12"/>
        <v>60.19900497512438</v>
      </c>
      <c r="T48" s="250">
        <f>T4736</f>
        <v>0</v>
      </c>
      <c r="U48" s="250">
        <f>(U47/U44-1)*100</f>
        <v>-6.25</v>
      </c>
      <c r="V48" s="250">
        <f t="shared" si="12"/>
        <v>-5.000000000000004</v>
      </c>
      <c r="W48" s="250">
        <v>0</v>
      </c>
      <c r="X48" s="250">
        <f>(X47/X44-1)*100</f>
        <v>0</v>
      </c>
      <c r="Y48" s="457">
        <f>(Y47/Y44-1)*100</f>
        <v>-84.45129786687227</v>
      </c>
      <c r="Z48" s="250">
        <f t="shared" si="12"/>
        <v>1.3986013986013957</v>
      </c>
      <c r="AA48" s="250">
        <f t="shared" si="12"/>
        <v>-18.6046511627907</v>
      </c>
      <c r="AB48" s="250">
        <f t="shared" si="12"/>
        <v>-0.4366812227074246</v>
      </c>
      <c r="AC48" s="250">
        <f>(AC47/AC44-1)*100</f>
        <v>-2.5529268103049896</v>
      </c>
      <c r="AD48" s="264"/>
      <c r="AF48" s="250"/>
      <c r="AG48" s="250"/>
      <c r="AH48" s="250"/>
      <c r="AI48" s="250"/>
      <c r="AJ48" s="250"/>
      <c r="AK48" s="250"/>
      <c r="AL48" s="250"/>
      <c r="AM48" s="250"/>
      <c r="AN48" s="250"/>
      <c r="AO48" s="250"/>
      <c r="AQ48" s="250"/>
      <c r="AR48" s="250"/>
    </row>
    <row r="49" spans="1:44" ht="12.75">
      <c r="A49" s="262"/>
      <c r="B49" s="263"/>
      <c r="C49" s="250"/>
      <c r="D49" s="250"/>
      <c r="E49" s="250"/>
      <c r="F49" s="250"/>
      <c r="G49" s="250"/>
      <c r="H49" s="250"/>
      <c r="I49" s="250"/>
      <c r="J49" s="250"/>
      <c r="K49" s="250"/>
      <c r="L49" s="250"/>
      <c r="M49" s="250"/>
      <c r="N49" s="250"/>
      <c r="O49" s="250"/>
      <c r="P49" s="250"/>
      <c r="Q49" s="250"/>
      <c r="R49" s="250"/>
      <c r="S49" s="250"/>
      <c r="T49" s="250"/>
      <c r="U49" s="250"/>
      <c r="V49" s="250"/>
      <c r="W49" s="250"/>
      <c r="X49" s="250"/>
      <c r="Y49" s="457"/>
      <c r="Z49" s="250"/>
      <c r="AA49" s="250"/>
      <c r="AB49" s="250"/>
      <c r="AC49" s="250"/>
      <c r="AD49" s="264"/>
      <c r="AF49" s="250"/>
      <c r="AG49" s="250"/>
      <c r="AH49" s="250"/>
      <c r="AI49" s="250"/>
      <c r="AJ49" s="250"/>
      <c r="AK49" s="250"/>
      <c r="AL49" s="250"/>
      <c r="AM49" s="250"/>
      <c r="AN49" s="250"/>
      <c r="AO49" s="250"/>
      <c r="AQ49" s="250"/>
      <c r="AR49" s="250"/>
    </row>
    <row r="50" spans="1:40" ht="12.75">
      <c r="A50" s="262"/>
      <c r="B50" s="265">
        <f>1+B47</f>
        <v>2005</v>
      </c>
      <c r="C50" s="399">
        <v>6.8</v>
      </c>
      <c r="D50" s="399">
        <v>0.1</v>
      </c>
      <c r="E50" s="84">
        <v>12.9</v>
      </c>
      <c r="F50" s="250">
        <v>0.5</v>
      </c>
      <c r="G50" s="253">
        <v>349</v>
      </c>
      <c r="H50" s="84">
        <v>0</v>
      </c>
      <c r="I50" s="250">
        <v>2.5</v>
      </c>
      <c r="J50" s="253">
        <v>20</v>
      </c>
      <c r="K50" s="398">
        <v>545.2</v>
      </c>
      <c r="L50" s="387">
        <v>31</v>
      </c>
      <c r="M50" s="253">
        <v>293</v>
      </c>
      <c r="N50" s="501">
        <v>1.19</v>
      </c>
      <c r="O50" s="84">
        <v>0</v>
      </c>
      <c r="P50" s="84">
        <v>0</v>
      </c>
      <c r="Q50" s="366">
        <v>118</v>
      </c>
      <c r="R50" s="84">
        <v>0</v>
      </c>
      <c r="S50" s="253">
        <v>30.6</v>
      </c>
      <c r="T50" s="387">
        <v>21</v>
      </c>
      <c r="U50" s="84">
        <v>250</v>
      </c>
      <c r="V50" s="253">
        <v>39</v>
      </c>
      <c r="W50" s="253">
        <v>0</v>
      </c>
      <c r="X50" s="84">
        <v>8</v>
      </c>
      <c r="Y50" s="502">
        <v>13.7</v>
      </c>
      <c r="Z50" s="253">
        <v>13.8</v>
      </c>
      <c r="AA50" s="366">
        <v>3.3</v>
      </c>
      <c r="AB50" s="398">
        <v>206</v>
      </c>
      <c r="AC50" s="152">
        <f>SUM(C50:AB50)</f>
        <v>1965.59</v>
      </c>
      <c r="AD50" s="264"/>
      <c r="AE50" s="351">
        <f>1+AE47</f>
        <v>2005</v>
      </c>
      <c r="AF50" s="150">
        <f>+C50+F50+G50+I50+J50+K50+L50+M50+S50+T50+V50+Z50+AA50+AB50</f>
        <v>1561.6999999999998</v>
      </c>
      <c r="AK50" s="366"/>
      <c r="AN50" s="398"/>
    </row>
    <row r="51" spans="1:44" ht="12.75">
      <c r="A51" s="262"/>
      <c r="B51" s="263" t="s">
        <v>15</v>
      </c>
      <c r="C51" s="250">
        <f aca="true" t="shared" si="13" ref="C51:AB51">(C50/C47-1)*100</f>
        <v>23.636363636363633</v>
      </c>
      <c r="D51" s="250">
        <f t="shared" si="13"/>
        <v>0</v>
      </c>
      <c r="E51" s="250">
        <f t="shared" si="13"/>
        <v>-31.016042780748656</v>
      </c>
      <c r="F51" s="250">
        <f t="shared" si="13"/>
        <v>-50</v>
      </c>
      <c r="G51" s="250">
        <f t="shared" si="13"/>
        <v>-2.5139664804469275</v>
      </c>
      <c r="H51" s="250">
        <v>0</v>
      </c>
      <c r="I51" s="250">
        <f t="shared" si="13"/>
        <v>0</v>
      </c>
      <c r="J51" s="250">
        <f t="shared" si="13"/>
        <v>-4.761904761904767</v>
      </c>
      <c r="K51" s="250">
        <f t="shared" si="13"/>
        <v>-12.684176809737336</v>
      </c>
      <c r="L51" s="250">
        <f t="shared" si="13"/>
        <v>0</v>
      </c>
      <c r="M51" s="250">
        <f t="shared" si="13"/>
        <v>-1.6778523489932917</v>
      </c>
      <c r="N51" s="250">
        <f t="shared" si="13"/>
        <v>0</v>
      </c>
      <c r="O51" s="250">
        <v>0</v>
      </c>
      <c r="P51" s="250">
        <v>0</v>
      </c>
      <c r="Q51" s="250">
        <f t="shared" si="13"/>
        <v>-17.48251748251748</v>
      </c>
      <c r="R51" s="250">
        <v>0</v>
      </c>
      <c r="S51" s="250">
        <f t="shared" si="13"/>
        <v>-4.968944099378891</v>
      </c>
      <c r="T51" s="250">
        <f t="shared" si="13"/>
        <v>5.000000000000004</v>
      </c>
      <c r="U51" s="250">
        <f t="shared" si="13"/>
        <v>-7.4074074074074066</v>
      </c>
      <c r="V51" s="250">
        <f t="shared" si="13"/>
        <v>2.6315789473684292</v>
      </c>
      <c r="W51" s="250">
        <v>0</v>
      </c>
      <c r="X51" s="250">
        <f t="shared" si="13"/>
        <v>0</v>
      </c>
      <c r="Y51" s="457">
        <f t="shared" si="13"/>
        <v>13.223140495867769</v>
      </c>
      <c r="Z51" s="250">
        <f t="shared" si="13"/>
        <v>-4.82758620689655</v>
      </c>
      <c r="AA51" s="250">
        <f t="shared" si="13"/>
        <v>-5.714285714285716</v>
      </c>
      <c r="AB51" s="250">
        <f t="shared" si="13"/>
        <v>-9.649122807017541</v>
      </c>
      <c r="AC51" s="250">
        <f>(AC50/AC47-1)*100</f>
        <v>-7.748663578465198</v>
      </c>
      <c r="AD51" s="264"/>
      <c r="AF51" s="250"/>
      <c r="AG51" s="250"/>
      <c r="AH51" s="250"/>
      <c r="AI51" s="250"/>
      <c r="AJ51" s="250"/>
      <c r="AK51" s="250"/>
      <c r="AL51" s="250"/>
      <c r="AM51" s="250"/>
      <c r="AN51" s="250"/>
      <c r="AO51" s="250"/>
      <c r="AQ51" s="250"/>
      <c r="AR51" s="250"/>
    </row>
    <row r="52" spans="1:44" ht="12.75">
      <c r="A52" s="262"/>
      <c r="B52" s="263"/>
      <c r="C52" s="250"/>
      <c r="D52" s="250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  <c r="R52" s="250"/>
      <c r="S52" s="250"/>
      <c r="T52" s="250"/>
      <c r="U52" s="250"/>
      <c r="V52" s="250"/>
      <c r="W52" s="250"/>
      <c r="X52" s="250"/>
      <c r="Y52" s="457"/>
      <c r="Z52" s="250"/>
      <c r="AA52" s="250"/>
      <c r="AB52" s="250"/>
      <c r="AC52" s="250"/>
      <c r="AD52" s="264"/>
      <c r="AF52" s="250"/>
      <c r="AG52" s="250"/>
      <c r="AH52" s="250"/>
      <c r="AI52" s="250"/>
      <c r="AJ52" s="250"/>
      <c r="AK52" s="250"/>
      <c r="AL52" s="250"/>
      <c r="AM52" s="250"/>
      <c r="AN52" s="250"/>
      <c r="AO52" s="250"/>
      <c r="AQ52" s="250"/>
      <c r="AR52" s="250"/>
    </row>
    <row r="53" spans="1:44" ht="12.75">
      <c r="A53" s="262"/>
      <c r="B53" s="265">
        <f>1+B50</f>
        <v>2006</v>
      </c>
      <c r="C53" s="399">
        <v>6.8</v>
      </c>
      <c r="D53" s="399">
        <v>0.2</v>
      </c>
      <c r="E53" s="84">
        <v>8.9</v>
      </c>
      <c r="F53" s="250">
        <v>0</v>
      </c>
      <c r="G53" s="253">
        <v>334</v>
      </c>
      <c r="H53" s="478">
        <v>0</v>
      </c>
      <c r="I53" s="250">
        <v>1.4</v>
      </c>
      <c r="J53" s="253">
        <v>21.3</v>
      </c>
      <c r="K53" s="398">
        <v>515.4</v>
      </c>
      <c r="L53" s="387">
        <v>27</v>
      </c>
      <c r="M53" s="366">
        <v>276</v>
      </c>
      <c r="N53" s="478">
        <v>1.19</v>
      </c>
      <c r="O53" s="478">
        <v>0</v>
      </c>
      <c r="P53" s="478">
        <v>0</v>
      </c>
      <c r="Q53" s="366">
        <v>128</v>
      </c>
      <c r="R53" s="478">
        <v>0</v>
      </c>
      <c r="S53" s="253">
        <v>29.7</v>
      </c>
      <c r="T53" s="387">
        <v>20</v>
      </c>
      <c r="U53" s="478">
        <v>200</v>
      </c>
      <c r="V53" s="253">
        <v>41</v>
      </c>
      <c r="W53" s="544">
        <v>0</v>
      </c>
      <c r="X53" s="250">
        <v>7.8</v>
      </c>
      <c r="Y53" s="474">
        <v>13.7</v>
      </c>
      <c r="Z53" s="253">
        <v>12.3</v>
      </c>
      <c r="AA53" s="366">
        <v>3.3</v>
      </c>
      <c r="AB53" s="398">
        <v>185</v>
      </c>
      <c r="AC53" s="152">
        <f>SUM(C53:AB53)</f>
        <v>1832.99</v>
      </c>
      <c r="AD53" s="264"/>
      <c r="AE53" s="351">
        <f>1+AE50</f>
        <v>2006</v>
      </c>
      <c r="AF53" s="150">
        <f>+C53+F53+G53+I53+J53+K53+L53+M53+S53+T53+V53+Z53+AA53+AB53</f>
        <v>1473.2</v>
      </c>
      <c r="AK53" s="366"/>
      <c r="AN53" s="398"/>
      <c r="AQ53" s="250"/>
      <c r="AR53" s="250"/>
    </row>
    <row r="54" spans="1:44" ht="12.75">
      <c r="A54" s="262"/>
      <c r="B54" s="263" t="s">
        <v>15</v>
      </c>
      <c r="C54" s="250">
        <f aca="true" t="shared" si="14" ref="C54:AB54">(C53/C50-1)*100</f>
        <v>0</v>
      </c>
      <c r="D54" s="250">
        <f t="shared" si="14"/>
        <v>100</v>
      </c>
      <c r="E54" s="250">
        <f t="shared" si="14"/>
        <v>-31.007751937984494</v>
      </c>
      <c r="F54" s="250">
        <f t="shared" si="14"/>
        <v>-100</v>
      </c>
      <c r="G54" s="250">
        <f t="shared" si="14"/>
        <v>-4.297994269340977</v>
      </c>
      <c r="H54" s="479">
        <v>0</v>
      </c>
      <c r="I54" s="250">
        <f>(I53/I50-1)*100</f>
        <v>-44.00000000000001</v>
      </c>
      <c r="J54" s="250">
        <f t="shared" si="14"/>
        <v>6.499999999999995</v>
      </c>
      <c r="K54" s="250">
        <f t="shared" si="14"/>
        <v>-5.465884079236993</v>
      </c>
      <c r="L54" s="250">
        <f t="shared" si="14"/>
        <v>-12.903225806451612</v>
      </c>
      <c r="M54" s="250">
        <f t="shared" si="14"/>
        <v>-5.802047781569963</v>
      </c>
      <c r="N54" s="479">
        <f t="shared" si="14"/>
        <v>0</v>
      </c>
      <c r="O54" s="479">
        <v>0</v>
      </c>
      <c r="P54" s="479">
        <v>0</v>
      </c>
      <c r="Q54" s="250">
        <f t="shared" si="14"/>
        <v>8.47457627118644</v>
      </c>
      <c r="R54" s="479">
        <v>0</v>
      </c>
      <c r="S54" s="250">
        <f t="shared" si="14"/>
        <v>-2.941176470588247</v>
      </c>
      <c r="T54" s="250">
        <f t="shared" si="14"/>
        <v>-4.761904761904767</v>
      </c>
      <c r="U54" s="479">
        <f t="shared" si="14"/>
        <v>-19.999999999999996</v>
      </c>
      <c r="V54" s="250">
        <f t="shared" si="14"/>
        <v>5.128205128205132</v>
      </c>
      <c r="W54" s="479">
        <v>0</v>
      </c>
      <c r="X54" s="250">
        <f t="shared" si="14"/>
        <v>-2.500000000000002</v>
      </c>
      <c r="Y54" s="474">
        <f t="shared" si="14"/>
        <v>0</v>
      </c>
      <c r="Z54" s="250">
        <f t="shared" si="14"/>
        <v>-10.869565217391308</v>
      </c>
      <c r="AA54" s="250">
        <f t="shared" si="14"/>
        <v>0</v>
      </c>
      <c r="AB54" s="250">
        <f t="shared" si="14"/>
        <v>-10.194174757281548</v>
      </c>
      <c r="AC54" s="250">
        <f>(AC53/AC50-1)*100</f>
        <v>-6.746066066677181</v>
      </c>
      <c r="AD54" s="264"/>
      <c r="AF54" s="250"/>
      <c r="AG54" s="250"/>
      <c r="AH54" s="250"/>
      <c r="AI54" s="250"/>
      <c r="AJ54" s="250"/>
      <c r="AK54" s="250"/>
      <c r="AL54" s="250"/>
      <c r="AM54" s="250"/>
      <c r="AN54" s="250"/>
      <c r="AO54" s="250"/>
      <c r="AQ54" s="250"/>
      <c r="AR54" s="250"/>
    </row>
    <row r="55" spans="1:40" ht="12.75">
      <c r="A55" s="262"/>
      <c r="B55" s="263"/>
      <c r="C55" s="250"/>
      <c r="D55" s="250"/>
      <c r="E55" s="250"/>
      <c r="F55" s="250"/>
      <c r="G55" s="250"/>
      <c r="H55" s="479"/>
      <c r="I55" s="250"/>
      <c r="J55" s="250"/>
      <c r="K55" s="250"/>
      <c r="L55" s="250"/>
      <c r="M55" s="250"/>
      <c r="N55" s="479"/>
      <c r="O55" s="479"/>
      <c r="P55" s="479"/>
      <c r="Q55" s="250"/>
      <c r="R55" s="479"/>
      <c r="S55" s="250"/>
      <c r="T55" s="250"/>
      <c r="U55" s="479"/>
      <c r="V55" s="250"/>
      <c r="W55" s="479"/>
      <c r="X55" s="250"/>
      <c r="Y55" s="474"/>
      <c r="Z55" s="250"/>
      <c r="AA55" s="250"/>
      <c r="AB55" s="250"/>
      <c r="AC55" s="250"/>
      <c r="AD55" s="264"/>
      <c r="AK55" s="250"/>
      <c r="AN55" s="250"/>
    </row>
    <row r="56" spans="1:40" ht="12.75">
      <c r="A56" s="262"/>
      <c r="B56" s="265">
        <f>1+B53</f>
        <v>2007</v>
      </c>
      <c r="C56" s="399">
        <v>4.4</v>
      </c>
      <c r="D56" s="399">
        <v>0.2</v>
      </c>
      <c r="E56" s="84">
        <v>8</v>
      </c>
      <c r="F56" s="250">
        <v>0</v>
      </c>
      <c r="G56" s="253">
        <v>345</v>
      </c>
      <c r="H56" s="478">
        <v>0</v>
      </c>
      <c r="I56" s="250">
        <v>2.7</v>
      </c>
      <c r="J56" s="253">
        <v>18</v>
      </c>
      <c r="K56" s="398">
        <v>465</v>
      </c>
      <c r="L56" s="387">
        <v>24.5</v>
      </c>
      <c r="M56" s="366">
        <v>290</v>
      </c>
      <c r="N56" s="478">
        <v>1.19</v>
      </c>
      <c r="O56" s="478">
        <v>0</v>
      </c>
      <c r="P56" s="478">
        <v>0</v>
      </c>
      <c r="Q56" s="366">
        <v>130</v>
      </c>
      <c r="R56" s="478">
        <v>0</v>
      </c>
      <c r="S56" s="253">
        <v>30.5</v>
      </c>
      <c r="T56" s="387">
        <v>21</v>
      </c>
      <c r="U56" s="478">
        <v>200</v>
      </c>
      <c r="V56" s="253">
        <v>42</v>
      </c>
      <c r="W56" s="544">
        <v>0</v>
      </c>
      <c r="X56" s="250">
        <v>7</v>
      </c>
      <c r="Y56" s="474">
        <v>13.7</v>
      </c>
      <c r="Z56" s="253">
        <v>11.6</v>
      </c>
      <c r="AA56" s="366">
        <v>3.3</v>
      </c>
      <c r="AB56" s="398">
        <v>165</v>
      </c>
      <c r="AC56" s="253">
        <f>SUM(C56:AB56)</f>
        <v>1783.09</v>
      </c>
      <c r="AD56" s="264"/>
      <c r="AE56" s="351">
        <v>2007</v>
      </c>
      <c r="AK56" s="250"/>
      <c r="AN56" s="250"/>
    </row>
    <row r="57" spans="1:40" ht="12.75">
      <c r="A57" s="262"/>
      <c r="B57" s="263" t="s">
        <v>15</v>
      </c>
      <c r="C57" s="250">
        <f aca="true" t="shared" si="15" ref="C57:AB57">(C56/C53-1)*100</f>
        <v>-35.29411764705882</v>
      </c>
      <c r="D57" s="250">
        <f t="shared" si="15"/>
        <v>0</v>
      </c>
      <c r="E57" s="250">
        <f t="shared" si="15"/>
        <v>-10.1123595505618</v>
      </c>
      <c r="F57" s="250">
        <v>0</v>
      </c>
      <c r="G57" s="250">
        <f t="shared" si="15"/>
        <v>3.293413173652704</v>
      </c>
      <c r="H57" s="479">
        <v>0</v>
      </c>
      <c r="I57" s="250">
        <f>(I56/I53-1)*100</f>
        <v>92.85714285714289</v>
      </c>
      <c r="J57" s="250">
        <f t="shared" si="15"/>
        <v>-15.492957746478876</v>
      </c>
      <c r="K57" s="250">
        <f t="shared" si="15"/>
        <v>-9.778812572759021</v>
      </c>
      <c r="L57" s="250">
        <f t="shared" si="15"/>
        <v>-9.259259259259256</v>
      </c>
      <c r="M57" s="250">
        <f t="shared" si="15"/>
        <v>5.072463768115942</v>
      </c>
      <c r="N57" s="479">
        <f t="shared" si="15"/>
        <v>0</v>
      </c>
      <c r="O57" s="479">
        <v>0</v>
      </c>
      <c r="P57" s="479">
        <v>0</v>
      </c>
      <c r="Q57" s="250">
        <f t="shared" si="15"/>
        <v>1.5625</v>
      </c>
      <c r="R57" s="479">
        <v>0</v>
      </c>
      <c r="S57" s="250">
        <f t="shared" si="15"/>
        <v>2.6936026936027035</v>
      </c>
      <c r="T57" s="250">
        <f t="shared" si="15"/>
        <v>5.000000000000004</v>
      </c>
      <c r="U57" s="479">
        <f t="shared" si="15"/>
        <v>0</v>
      </c>
      <c r="V57" s="250">
        <f t="shared" si="15"/>
        <v>2.4390243902439046</v>
      </c>
      <c r="W57" s="479">
        <v>0</v>
      </c>
      <c r="X57" s="250">
        <f t="shared" si="15"/>
        <v>-10.256410256410254</v>
      </c>
      <c r="Y57" s="474">
        <f t="shared" si="15"/>
        <v>0</v>
      </c>
      <c r="Z57" s="250">
        <f t="shared" si="15"/>
        <v>-5.691056910569115</v>
      </c>
      <c r="AA57" s="250">
        <f t="shared" si="15"/>
        <v>0</v>
      </c>
      <c r="AB57" s="250">
        <f t="shared" si="15"/>
        <v>-10.81081081081081</v>
      </c>
      <c r="AC57" s="250">
        <f>(AC56/AC53-1)*100</f>
        <v>-2.722327999607199</v>
      </c>
      <c r="AD57" s="264"/>
      <c r="AK57" s="250"/>
      <c r="AN57" s="250"/>
    </row>
    <row r="58" spans="1:40" ht="12.75">
      <c r="A58" s="262"/>
      <c r="B58" s="263"/>
      <c r="C58" s="250"/>
      <c r="D58" s="250"/>
      <c r="E58" s="250"/>
      <c r="F58" s="250"/>
      <c r="G58" s="250"/>
      <c r="H58" s="479"/>
      <c r="I58" s="250"/>
      <c r="J58" s="250"/>
      <c r="K58" s="250"/>
      <c r="L58" s="250"/>
      <c r="M58" s="250"/>
      <c r="N58" s="479"/>
      <c r="O58" s="479"/>
      <c r="P58" s="479"/>
      <c r="Q58" s="250"/>
      <c r="R58" s="479"/>
      <c r="S58" s="250"/>
      <c r="T58" s="250"/>
      <c r="U58" s="479"/>
      <c r="V58" s="250"/>
      <c r="W58" s="479"/>
      <c r="X58" s="250"/>
      <c r="Y58" s="474"/>
      <c r="Z58" s="250"/>
      <c r="AA58" s="250"/>
      <c r="AB58" s="250"/>
      <c r="AC58" s="250"/>
      <c r="AD58" s="264"/>
      <c r="AK58" s="250"/>
      <c r="AN58" s="250"/>
    </row>
    <row r="59" spans="1:40" ht="12.75">
      <c r="A59" s="262"/>
      <c r="B59" s="263">
        <f>1+B56</f>
        <v>2008</v>
      </c>
      <c r="C59" s="549">
        <v>4.4</v>
      </c>
      <c r="D59" s="399">
        <v>0.5</v>
      </c>
      <c r="E59" s="478">
        <v>8</v>
      </c>
      <c r="F59" s="250">
        <v>0</v>
      </c>
      <c r="G59" s="253">
        <v>350</v>
      </c>
      <c r="H59" s="478">
        <v>0</v>
      </c>
      <c r="I59" s="250">
        <v>2.8</v>
      </c>
      <c r="J59" s="253">
        <v>17</v>
      </c>
      <c r="K59" s="398">
        <v>450</v>
      </c>
      <c r="L59" s="387">
        <v>24</v>
      </c>
      <c r="M59" s="534">
        <v>290</v>
      </c>
      <c r="N59" s="478">
        <v>1.19</v>
      </c>
      <c r="O59" s="478">
        <v>0</v>
      </c>
      <c r="P59" s="478">
        <v>0</v>
      </c>
      <c r="Q59" s="366">
        <v>125</v>
      </c>
      <c r="R59" s="478">
        <v>0</v>
      </c>
      <c r="S59" s="253">
        <v>30.5</v>
      </c>
      <c r="T59" s="550">
        <v>21</v>
      </c>
      <c r="U59" s="478">
        <v>200</v>
      </c>
      <c r="V59" s="253">
        <v>43</v>
      </c>
      <c r="W59" s="544">
        <v>0</v>
      </c>
      <c r="X59" s="250">
        <v>6</v>
      </c>
      <c r="Y59" s="474">
        <v>13.7</v>
      </c>
      <c r="Z59" s="253">
        <v>10</v>
      </c>
      <c r="AA59" s="534">
        <v>3.3</v>
      </c>
      <c r="AB59" s="398">
        <v>160</v>
      </c>
      <c r="AC59" s="253">
        <f>SUM(C59:AB59)</f>
        <v>1760.39</v>
      </c>
      <c r="AD59" s="264"/>
      <c r="AK59" s="250"/>
      <c r="AN59" s="250"/>
    </row>
    <row r="60" spans="1:40" ht="12.75">
      <c r="A60" s="262"/>
      <c r="B60" s="263" t="s">
        <v>15</v>
      </c>
      <c r="C60" s="479">
        <f>(C59/C56-1)*100</f>
        <v>0</v>
      </c>
      <c r="D60" s="250">
        <f>(D59/D56-1)*100</f>
        <v>150</v>
      </c>
      <c r="E60" s="479">
        <f>(E59/E56-1)*100</f>
        <v>0</v>
      </c>
      <c r="F60" s="250">
        <v>0</v>
      </c>
      <c r="G60" s="250">
        <f>(G59/G56-1)*100</f>
        <v>1.449275362318847</v>
      </c>
      <c r="H60" s="479">
        <v>0</v>
      </c>
      <c r="I60" s="250">
        <f aca="true" t="shared" si="16" ref="I60:N60">(I59/I56-1)*100</f>
        <v>3.703703703703698</v>
      </c>
      <c r="J60" s="250">
        <f t="shared" si="16"/>
        <v>-5.555555555555558</v>
      </c>
      <c r="K60" s="250">
        <f t="shared" si="16"/>
        <v>-3.2258064516129004</v>
      </c>
      <c r="L60" s="250">
        <f t="shared" si="16"/>
        <v>-2.0408163265306145</v>
      </c>
      <c r="M60" s="479">
        <f t="shared" si="16"/>
        <v>0</v>
      </c>
      <c r="N60" s="479">
        <f t="shared" si="16"/>
        <v>0</v>
      </c>
      <c r="O60" s="479">
        <v>0</v>
      </c>
      <c r="P60" s="479">
        <v>0</v>
      </c>
      <c r="Q60" s="250">
        <f>(Q59/Q56-1)*100</f>
        <v>-3.8461538461538436</v>
      </c>
      <c r="R60" s="479">
        <v>0</v>
      </c>
      <c r="S60" s="250">
        <f>(S59/S56-1)*100</f>
        <v>0</v>
      </c>
      <c r="T60" s="479">
        <f>(T59/T56-1)*100</f>
        <v>0</v>
      </c>
      <c r="U60" s="479">
        <f>(U59/U56-1)*100</f>
        <v>0</v>
      </c>
      <c r="V60" s="250">
        <f>(V59/V56-1)*100</f>
        <v>2.3809523809523725</v>
      </c>
      <c r="W60" s="479">
        <v>0</v>
      </c>
      <c r="X60" s="250">
        <f aca="true" t="shared" si="17" ref="X60:AC60">(X59/X56-1)*100</f>
        <v>-14.28571428571429</v>
      </c>
      <c r="Y60" s="250">
        <f t="shared" si="17"/>
        <v>0</v>
      </c>
      <c r="Z60" s="250">
        <f t="shared" si="17"/>
        <v>-13.793103448275856</v>
      </c>
      <c r="AA60" s="479">
        <f t="shared" si="17"/>
        <v>0</v>
      </c>
      <c r="AB60" s="250">
        <f t="shared" si="17"/>
        <v>-3.0303030303030276</v>
      </c>
      <c r="AC60" s="250">
        <f t="shared" si="17"/>
        <v>-1.2730709050019828</v>
      </c>
      <c r="AD60" s="264"/>
      <c r="AK60" s="250"/>
      <c r="AN60" s="250"/>
    </row>
    <row r="61" spans="1:40" ht="12.75">
      <c r="A61" s="99"/>
      <c r="B61" s="103" t="s">
        <v>11</v>
      </c>
      <c r="C61" s="8" t="s">
        <v>13</v>
      </c>
      <c r="D61" s="518" t="s">
        <v>74</v>
      </c>
      <c r="E61" s="396" t="s">
        <v>64</v>
      </c>
      <c r="F61" s="523" t="s">
        <v>14</v>
      </c>
      <c r="G61" s="523" t="s">
        <v>49</v>
      </c>
      <c r="H61" s="396" t="s">
        <v>65</v>
      </c>
      <c r="I61" s="523" t="s">
        <v>54</v>
      </c>
      <c r="J61" s="523" t="s">
        <v>55</v>
      </c>
      <c r="K61" s="523" t="s">
        <v>50</v>
      </c>
      <c r="L61" s="523" t="s">
        <v>53</v>
      </c>
      <c r="M61" s="523" t="s">
        <v>51</v>
      </c>
      <c r="N61" s="396" t="s">
        <v>66</v>
      </c>
      <c r="O61" s="396" t="s">
        <v>67</v>
      </c>
      <c r="P61" s="396" t="s">
        <v>68</v>
      </c>
      <c r="Q61" s="518" t="s">
        <v>69</v>
      </c>
      <c r="R61" s="396" t="s">
        <v>70</v>
      </c>
      <c r="S61" s="523" t="s">
        <v>12</v>
      </c>
      <c r="T61" s="8" t="s">
        <v>57</v>
      </c>
      <c r="U61" s="396" t="s">
        <v>71</v>
      </c>
      <c r="V61" s="523" t="s">
        <v>56</v>
      </c>
      <c r="W61" s="518" t="s">
        <v>75</v>
      </c>
      <c r="X61" s="518" t="s">
        <v>72</v>
      </c>
      <c r="Y61" s="413" t="s">
        <v>73</v>
      </c>
      <c r="Z61" s="523" t="s">
        <v>59</v>
      </c>
      <c r="AA61" s="523" t="s">
        <v>58</v>
      </c>
      <c r="AB61" s="523" t="s">
        <v>52</v>
      </c>
      <c r="AC61" s="138" t="s">
        <v>60</v>
      </c>
      <c r="AD61" s="101"/>
      <c r="AK61" s="60" t="s">
        <v>69</v>
      </c>
      <c r="AN61" s="60" t="s">
        <v>52</v>
      </c>
    </row>
    <row r="62" spans="1:30" ht="12.75">
      <c r="A62" s="106"/>
      <c r="B62" s="105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8"/>
    </row>
    <row r="63" spans="2:31" ht="12.75">
      <c r="B63" s="103"/>
      <c r="C63" s="547" t="s">
        <v>101</v>
      </c>
      <c r="AE63" s="351" t="s">
        <v>11</v>
      </c>
    </row>
    <row r="64" spans="2:29" ht="12.75"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</row>
    <row r="65" ht="12.75">
      <c r="B65" s="103"/>
    </row>
    <row r="66" spans="2:29" ht="12.75">
      <c r="B66" s="103"/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09"/>
      <c r="Z66" s="109"/>
      <c r="AA66" s="109"/>
      <c r="AB66" s="109"/>
      <c r="AC66" s="109"/>
    </row>
    <row r="67" spans="2:29" ht="12.75">
      <c r="B67" s="103"/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09"/>
      <c r="Z67" s="109"/>
      <c r="AA67" s="109"/>
      <c r="AB67" s="109"/>
      <c r="AC67" s="109"/>
    </row>
    <row r="68" spans="2:29" ht="12.75">
      <c r="B68" s="103"/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09"/>
      <c r="Z68" s="109"/>
      <c r="AA68" s="109"/>
      <c r="AB68" s="109"/>
      <c r="AC68" s="109"/>
    </row>
    <row r="69" spans="2:29" ht="12.75">
      <c r="B69" s="103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09"/>
      <c r="Z69" s="109"/>
      <c r="AA69" s="109"/>
      <c r="AB69" s="109"/>
      <c r="AC69" s="109"/>
    </row>
    <row r="70" spans="2:29" ht="12.75">
      <c r="B70" s="103"/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09"/>
      <c r="Z70" s="109"/>
      <c r="AA70" s="109"/>
      <c r="AB70" s="109"/>
      <c r="AC70" s="109"/>
    </row>
    <row r="71" spans="2:29" ht="12.75">
      <c r="B71" s="103"/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09"/>
      <c r="Z71" s="109"/>
      <c r="AA71" s="109"/>
      <c r="AB71" s="109"/>
      <c r="AC71" s="109"/>
    </row>
    <row r="72" spans="2:29" ht="12.75">
      <c r="B72" s="103"/>
      <c r="C72" s="109"/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09"/>
      <c r="Z72" s="109"/>
      <c r="AA72" s="109"/>
      <c r="AB72" s="109"/>
      <c r="AC72" s="109"/>
    </row>
    <row r="73" spans="2:29" ht="12.75">
      <c r="B73" s="103"/>
      <c r="C73" s="109"/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09"/>
      <c r="Z73" s="109"/>
      <c r="AA73" s="109"/>
      <c r="AB73" s="109"/>
      <c r="AC73" s="109"/>
    </row>
    <row r="74" spans="2:29" ht="12.75">
      <c r="B74" s="103"/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441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09"/>
      <c r="Z74" s="109"/>
      <c r="AA74" s="109"/>
      <c r="AB74" s="109"/>
      <c r="AC74" s="109"/>
    </row>
    <row r="75" spans="2:29" ht="12.75">
      <c r="B75" s="103"/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09"/>
      <c r="X75" s="109"/>
      <c r="Y75" s="109"/>
      <c r="Z75" s="109"/>
      <c r="AA75" s="109"/>
      <c r="AB75" s="109"/>
      <c r="AC75" s="109"/>
    </row>
    <row r="76" spans="2:29" ht="12.75">
      <c r="B76" s="103"/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  <c r="V76" s="109"/>
      <c r="W76" s="109"/>
      <c r="X76" s="109"/>
      <c r="Y76" s="109"/>
      <c r="Z76" s="109"/>
      <c r="AA76" s="109"/>
      <c r="AB76" s="109"/>
      <c r="AC76" s="109"/>
    </row>
    <row r="77" spans="2:29" ht="12.75">
      <c r="B77" s="103"/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  <c r="Y77" s="109"/>
      <c r="Z77" s="109"/>
      <c r="AA77" s="109"/>
      <c r="AB77" s="109"/>
      <c r="AC77" s="109"/>
    </row>
    <row r="78" spans="2:29" ht="12.75">
      <c r="B78" s="103"/>
      <c r="C78" s="515"/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  <c r="Y78" s="109"/>
      <c r="Z78" s="109"/>
      <c r="AA78" s="109"/>
      <c r="AB78" s="109"/>
      <c r="AC78" s="109"/>
    </row>
    <row r="79" spans="2:29" ht="12.75">
      <c r="B79" s="103"/>
      <c r="C79" s="515"/>
      <c r="D79" s="109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09"/>
      <c r="X79" s="109"/>
      <c r="Y79" s="109"/>
      <c r="Z79" s="109"/>
      <c r="AA79" s="109"/>
      <c r="AB79" s="109"/>
      <c r="AC79" s="109"/>
    </row>
    <row r="80" spans="2:29" ht="12.75">
      <c r="B80" s="103" t="s">
        <v>15</v>
      </c>
      <c r="C80" s="109"/>
      <c r="D80" s="109"/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109"/>
      <c r="V80" s="109"/>
      <c r="W80" s="109"/>
      <c r="X80" s="109"/>
      <c r="Y80" s="109"/>
      <c r="Z80" s="109"/>
      <c r="AA80" s="109"/>
      <c r="AB80" s="109"/>
      <c r="AC80" s="109"/>
    </row>
    <row r="81" spans="2:29" ht="12.75">
      <c r="B81" s="103"/>
      <c r="C81" s="109"/>
      <c r="D81" s="109"/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109"/>
      <c r="R81" s="109"/>
      <c r="S81" s="109"/>
      <c r="T81" s="109"/>
      <c r="U81" s="109"/>
      <c r="V81" s="109"/>
      <c r="W81" s="109"/>
      <c r="X81" s="109"/>
      <c r="Y81" s="109"/>
      <c r="Z81" s="109"/>
      <c r="AA81" s="109"/>
      <c r="AB81" s="109"/>
      <c r="AC81" s="109"/>
    </row>
    <row r="82" spans="2:29" ht="12.75">
      <c r="B82" s="103"/>
      <c r="C82" s="109"/>
      <c r="D82" s="109"/>
      <c r="E82" s="109"/>
      <c r="F82" s="109"/>
      <c r="G82" s="109"/>
      <c r="H82" s="109"/>
      <c r="I82" s="109"/>
      <c r="J82" s="109"/>
      <c r="K82" s="109"/>
      <c r="L82" s="109"/>
      <c r="M82" s="441"/>
      <c r="N82" s="109"/>
      <c r="O82" s="109"/>
      <c r="P82" s="109"/>
      <c r="Q82" s="109"/>
      <c r="R82" s="109"/>
      <c r="S82" s="109"/>
      <c r="T82" s="109"/>
      <c r="U82" s="109"/>
      <c r="V82" s="109"/>
      <c r="W82" s="109"/>
      <c r="X82" s="109"/>
      <c r="Y82" s="109"/>
      <c r="Z82" s="109"/>
      <c r="AA82" s="109"/>
      <c r="AB82" s="109"/>
      <c r="AC82" s="109"/>
    </row>
    <row r="83" spans="2:29" ht="12.75">
      <c r="B83" s="103"/>
      <c r="C83" s="109"/>
      <c r="D83" s="109"/>
      <c r="E83" s="109"/>
      <c r="F83" s="109"/>
      <c r="G83" s="109"/>
      <c r="H83" s="109"/>
      <c r="I83" s="109"/>
      <c r="J83" s="109"/>
      <c r="K83" s="109"/>
      <c r="L83" s="109"/>
      <c r="M83" s="109"/>
      <c r="N83" s="109"/>
      <c r="O83" s="109"/>
      <c r="P83" s="109"/>
      <c r="Q83" s="109"/>
      <c r="R83" s="109"/>
      <c r="S83" s="109"/>
      <c r="T83" s="109"/>
      <c r="U83" s="109"/>
      <c r="V83" s="109"/>
      <c r="W83" s="109"/>
      <c r="X83" s="109"/>
      <c r="Y83" s="109"/>
      <c r="Z83" s="109"/>
      <c r="AA83" s="109"/>
      <c r="AB83" s="109"/>
      <c r="AC83" s="109"/>
    </row>
    <row r="84" spans="2:29" ht="12.75">
      <c r="B84" s="103"/>
      <c r="C84" s="8"/>
      <c r="D84" s="8"/>
      <c r="E84" s="396"/>
      <c r="F84" s="8"/>
      <c r="G84" s="8"/>
      <c r="H84" s="396"/>
      <c r="I84" s="8"/>
      <c r="J84" s="8"/>
      <c r="K84" s="8"/>
      <c r="L84" s="8"/>
      <c r="M84" s="8"/>
      <c r="N84" s="396"/>
      <c r="O84" s="396"/>
      <c r="P84" s="396"/>
      <c r="Q84" s="396"/>
      <c r="R84" s="396"/>
      <c r="S84" s="8"/>
      <c r="T84" s="8"/>
      <c r="U84" s="396"/>
      <c r="V84" s="8"/>
      <c r="W84" s="8"/>
      <c r="X84" s="396"/>
      <c r="Y84" s="396"/>
      <c r="Z84" s="8"/>
      <c r="AA84" s="8"/>
      <c r="AB84" s="8"/>
      <c r="AC84" s="138"/>
    </row>
    <row r="85" spans="2:29" ht="12.75"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2"/>
      <c r="X85" s="102"/>
      <c r="Y85" s="102"/>
      <c r="Z85" s="102"/>
      <c r="AA85" s="102"/>
      <c r="AB85" s="102"/>
      <c r="AC85" s="102"/>
    </row>
  </sheetData>
  <mergeCells count="1">
    <mergeCell ref="AB2:AC2"/>
  </mergeCells>
  <printOptions horizontalCentered="1"/>
  <pageMargins left="0.5511811023622047" right="0.5118110236220472" top="0.984251968503937" bottom="0.5511811023622047" header="0.5118110236220472" footer="0.5118110236220472"/>
  <pageSetup fitToHeight="1" fitToWidth="1" horizontalDpi="300" verticalDpi="300" orientation="landscape" paperSize="9" scale="55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R89"/>
  <sheetViews>
    <sheetView workbookViewId="0" topLeftCell="A2">
      <pane xSplit="2" ySplit="6" topLeftCell="R43" activePane="bottomRight" state="frozen"/>
      <selection pane="topLeft" activeCell="N34" sqref="N34"/>
      <selection pane="topRight" activeCell="N34" sqref="N34"/>
      <selection pane="bottomLeft" activeCell="N34" sqref="N34"/>
      <selection pane="bottomRight" activeCell="N34" sqref="N34"/>
    </sheetView>
  </sheetViews>
  <sheetFormatPr defaultColWidth="9.7109375" defaultRowHeight="12.75"/>
  <cols>
    <col min="1" max="1" width="2.7109375" style="113" customWidth="1"/>
    <col min="2" max="2" width="5.7109375" style="113" customWidth="1"/>
    <col min="3" max="28" width="8.7109375" style="113" customWidth="1"/>
    <col min="29" max="29" width="10.7109375" style="113" customWidth="1"/>
    <col min="30" max="30" width="2.7109375" style="113" customWidth="1"/>
    <col min="31" max="31" width="8.7109375" style="351" customWidth="1"/>
    <col min="32" max="41" width="8.7109375" style="84" customWidth="1"/>
    <col min="42" max="44" width="9.7109375" style="84" customWidth="1"/>
    <col min="45" max="16384" width="9.7109375" style="113" customWidth="1"/>
  </cols>
  <sheetData>
    <row r="1" spans="1:30" ht="12.75">
      <c r="A1" s="110"/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2"/>
    </row>
    <row r="2" spans="1:44" s="305" customFormat="1" ht="12.75">
      <c r="A2" s="304"/>
      <c r="B2" s="305" t="s">
        <v>34</v>
      </c>
      <c r="C2" s="291"/>
      <c r="D2" s="291"/>
      <c r="E2" s="291"/>
      <c r="F2" s="291"/>
      <c r="I2" s="291"/>
      <c r="J2" s="291"/>
      <c r="L2" s="291" t="s">
        <v>24</v>
      </c>
      <c r="M2" s="291"/>
      <c r="N2" s="291"/>
      <c r="O2" s="291"/>
      <c r="P2" s="291"/>
      <c r="Q2" s="291"/>
      <c r="R2" s="291"/>
      <c r="S2" s="291"/>
      <c r="T2" s="291"/>
      <c r="U2" s="291"/>
      <c r="V2" s="291"/>
      <c r="W2" s="291"/>
      <c r="X2" s="291"/>
      <c r="Y2" s="291"/>
      <c r="AA2" s="291"/>
      <c r="AB2" s="564">
        <f ca="1">NOW()</f>
        <v>39477.523901851855</v>
      </c>
      <c r="AC2" s="564"/>
      <c r="AD2" s="306"/>
      <c r="AE2" s="351"/>
      <c r="AF2" s="311"/>
      <c r="AG2" s="311"/>
      <c r="AH2" s="311"/>
      <c r="AI2" s="311"/>
      <c r="AJ2" s="311"/>
      <c r="AK2" s="311"/>
      <c r="AL2" s="311"/>
      <c r="AM2" s="311"/>
      <c r="AN2" s="311"/>
      <c r="AO2" s="311"/>
      <c r="AP2" s="311"/>
      <c r="AQ2" s="311"/>
      <c r="AR2" s="311"/>
    </row>
    <row r="3" spans="1:30" ht="12.75">
      <c r="A3" s="114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7" t="s">
        <v>25</v>
      </c>
      <c r="AD3" s="116"/>
    </row>
    <row r="4" spans="1:30" ht="12.75">
      <c r="A4" s="114"/>
      <c r="C4" s="115"/>
      <c r="D4" s="115"/>
      <c r="E4" s="115"/>
      <c r="F4" s="115"/>
      <c r="I4" s="115"/>
      <c r="J4" s="333" t="s">
        <v>26</v>
      </c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D4" s="116"/>
    </row>
    <row r="5" spans="1:30" ht="12.75">
      <c r="A5" s="114"/>
      <c r="AD5" s="116"/>
    </row>
    <row r="6" spans="1:30" ht="12.75">
      <c r="A6" s="114"/>
      <c r="AD6" s="116"/>
    </row>
    <row r="7" spans="1:44" ht="12.75">
      <c r="A7" s="114"/>
      <c r="B7" s="118" t="s">
        <v>11</v>
      </c>
      <c r="C7" s="267" t="s">
        <v>13</v>
      </c>
      <c r="D7" s="523" t="s">
        <v>74</v>
      </c>
      <c r="E7" s="408" t="s">
        <v>64</v>
      </c>
      <c r="F7" s="523" t="s">
        <v>14</v>
      </c>
      <c r="G7" s="523" t="s">
        <v>49</v>
      </c>
      <c r="H7" s="408" t="s">
        <v>65</v>
      </c>
      <c r="I7" s="523" t="s">
        <v>54</v>
      </c>
      <c r="J7" s="523" t="s">
        <v>55</v>
      </c>
      <c r="K7" s="523" t="s">
        <v>50</v>
      </c>
      <c r="L7" s="523" t="s">
        <v>53</v>
      </c>
      <c r="M7" s="523" t="s">
        <v>51</v>
      </c>
      <c r="N7" s="408" t="s">
        <v>66</v>
      </c>
      <c r="O7" s="408" t="s">
        <v>67</v>
      </c>
      <c r="P7" s="408" t="s">
        <v>68</v>
      </c>
      <c r="Q7" s="518" t="s">
        <v>69</v>
      </c>
      <c r="R7" s="408" t="s">
        <v>70</v>
      </c>
      <c r="S7" s="523" t="s">
        <v>12</v>
      </c>
      <c r="T7" s="267" t="s">
        <v>57</v>
      </c>
      <c r="U7" s="408" t="s">
        <v>71</v>
      </c>
      <c r="V7" s="523" t="s">
        <v>56</v>
      </c>
      <c r="W7" s="267" t="s">
        <v>75</v>
      </c>
      <c r="X7" s="518" t="s">
        <v>72</v>
      </c>
      <c r="Y7" s="408" t="s">
        <v>73</v>
      </c>
      <c r="Z7" s="523" t="s">
        <v>59</v>
      </c>
      <c r="AA7" s="523" t="s">
        <v>58</v>
      </c>
      <c r="AB7" s="523" t="s">
        <v>52</v>
      </c>
      <c r="AC7" s="138" t="s">
        <v>60</v>
      </c>
      <c r="AD7" s="116"/>
      <c r="AE7" s="339" t="s">
        <v>11</v>
      </c>
      <c r="AF7" s="345"/>
      <c r="AG7" s="232"/>
      <c r="AH7" s="232"/>
      <c r="AI7" s="232"/>
      <c r="AJ7" s="232"/>
      <c r="AK7" s="232"/>
      <c r="AL7" s="232"/>
      <c r="AM7" s="232"/>
      <c r="AN7" s="232"/>
      <c r="AO7" s="232"/>
      <c r="AQ7" s="180"/>
      <c r="AR7" s="180"/>
    </row>
    <row r="8" spans="1:30" ht="12.75" hidden="1">
      <c r="A8" s="114"/>
      <c r="B8" s="118"/>
      <c r="AD8" s="116"/>
    </row>
    <row r="9" spans="1:31" ht="12.75" hidden="1">
      <c r="A9" s="114"/>
      <c r="B9" s="118">
        <v>1991</v>
      </c>
      <c r="C9" s="155">
        <v>0.4</v>
      </c>
      <c r="D9" s="155"/>
      <c r="E9" s="155"/>
      <c r="F9" s="155">
        <v>4.8</v>
      </c>
      <c r="G9" s="154">
        <v>31</v>
      </c>
      <c r="H9" s="154"/>
      <c r="I9" s="155">
        <v>0.4</v>
      </c>
      <c r="J9" s="155">
        <v>0.7</v>
      </c>
      <c r="K9" s="154">
        <v>118</v>
      </c>
      <c r="L9" s="155">
        <v>2</v>
      </c>
      <c r="M9" s="154">
        <v>12</v>
      </c>
      <c r="N9" s="154"/>
      <c r="O9" s="154"/>
      <c r="P9" s="154"/>
      <c r="Q9" s="154"/>
      <c r="R9" s="154"/>
      <c r="S9" s="154">
        <v>9.2</v>
      </c>
      <c r="T9" s="154">
        <v>0.1</v>
      </c>
      <c r="U9" s="154"/>
      <c r="V9" s="154"/>
      <c r="W9" s="154"/>
      <c r="X9" s="154"/>
      <c r="Y9" s="154"/>
      <c r="Z9" s="154"/>
      <c r="AA9" s="154"/>
      <c r="AB9" s="154">
        <v>23</v>
      </c>
      <c r="AC9" s="154">
        <f>SUM(C9:AB9)</f>
        <v>201.6</v>
      </c>
      <c r="AD9" s="116"/>
      <c r="AE9" s="351">
        <f>B9</f>
        <v>1991</v>
      </c>
    </row>
    <row r="10" spans="1:30" ht="12.75" hidden="1">
      <c r="A10" s="114"/>
      <c r="B10" s="118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16"/>
    </row>
    <row r="11" spans="1:31" ht="12.75" hidden="1">
      <c r="A11" s="114"/>
      <c r="B11" s="118">
        <v>1992</v>
      </c>
      <c r="C11" s="155">
        <v>0.4</v>
      </c>
      <c r="D11" s="155"/>
      <c r="E11" s="155"/>
      <c r="F11" s="155">
        <v>4.6</v>
      </c>
      <c r="G11" s="154">
        <v>32</v>
      </c>
      <c r="H11" s="154"/>
      <c r="I11" s="155">
        <v>0.4</v>
      </c>
      <c r="J11" s="155">
        <v>0.7</v>
      </c>
      <c r="K11" s="154">
        <v>128</v>
      </c>
      <c r="L11" s="155">
        <v>2.3</v>
      </c>
      <c r="M11" s="154">
        <v>12.5</v>
      </c>
      <c r="N11" s="154"/>
      <c r="O11" s="154"/>
      <c r="P11" s="154"/>
      <c r="Q11" s="154"/>
      <c r="R11" s="154"/>
      <c r="S11" s="154">
        <v>10.6</v>
      </c>
      <c r="T11" s="155">
        <v>0.2</v>
      </c>
      <c r="U11" s="155"/>
      <c r="V11" s="154"/>
      <c r="W11" s="154"/>
      <c r="X11" s="154"/>
      <c r="Y11" s="154"/>
      <c r="Z11" s="154"/>
      <c r="AA11" s="154"/>
      <c r="AB11" s="154">
        <v>24</v>
      </c>
      <c r="AC11" s="154">
        <f>SUM(C11:AB11)</f>
        <v>215.7</v>
      </c>
      <c r="AD11" s="116"/>
      <c r="AE11" s="351">
        <f>1+AE9</f>
        <v>1992</v>
      </c>
    </row>
    <row r="12" spans="1:44" ht="12.75" hidden="1">
      <c r="A12" s="114"/>
      <c r="B12" s="117" t="s">
        <v>15</v>
      </c>
      <c r="C12" s="155">
        <f>(C11/C9-1)*100</f>
        <v>0</v>
      </c>
      <c r="D12" s="155"/>
      <c r="E12" s="155"/>
      <c r="F12" s="155">
        <f>(F11/F9-1)*100</f>
        <v>-4.166666666666674</v>
      </c>
      <c r="G12" s="155">
        <f>(G11/G9-1)*100</f>
        <v>3.2258064516129004</v>
      </c>
      <c r="H12" s="155"/>
      <c r="I12" s="155">
        <f>(I11/I9-1)*100</f>
        <v>0</v>
      </c>
      <c r="J12" s="155">
        <f>(J11/J9-1)*100</f>
        <v>0</v>
      </c>
      <c r="K12" s="155">
        <f>(K11/K9-1)*100</f>
        <v>8.47457627118644</v>
      </c>
      <c r="L12" s="155">
        <f>(L11/L9-1)*100</f>
        <v>14.999999999999991</v>
      </c>
      <c r="M12" s="155">
        <f>(M11/M9-1)*100</f>
        <v>4.166666666666674</v>
      </c>
      <c r="N12" s="155"/>
      <c r="O12" s="155"/>
      <c r="P12" s="155"/>
      <c r="Q12" s="155"/>
      <c r="R12" s="155"/>
      <c r="S12" s="155">
        <f>(S11/S9-1)*100</f>
        <v>15.217391304347828</v>
      </c>
      <c r="T12" s="155">
        <f>(T11/T9-1)*100</f>
        <v>100</v>
      </c>
      <c r="U12" s="155"/>
      <c r="V12" s="155"/>
      <c r="W12" s="155"/>
      <c r="X12" s="155"/>
      <c r="Y12" s="155"/>
      <c r="Z12" s="155"/>
      <c r="AA12" s="155"/>
      <c r="AB12" s="155">
        <f>(AB11/AB9-1)*100</f>
        <v>4.347826086956519</v>
      </c>
      <c r="AC12" s="155">
        <f>(AC11/AC9-1)*100</f>
        <v>6.9940476190476275</v>
      </c>
      <c r="AD12" s="116"/>
      <c r="AE12" s="352" t="s">
        <v>15</v>
      </c>
      <c r="AF12" s="150"/>
      <c r="AG12" s="150"/>
      <c r="AH12" s="150"/>
      <c r="AI12" s="150"/>
      <c r="AJ12" s="150"/>
      <c r="AK12" s="150"/>
      <c r="AL12" s="150"/>
      <c r="AM12" s="150"/>
      <c r="AN12" s="150"/>
      <c r="AO12" s="150"/>
      <c r="AQ12" s="150"/>
      <c r="AR12" s="150"/>
    </row>
    <row r="13" spans="1:30" ht="12.75" hidden="1">
      <c r="A13" s="114"/>
      <c r="B13" s="118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16"/>
    </row>
    <row r="14" spans="1:31" ht="12.75" hidden="1">
      <c r="A14" s="114"/>
      <c r="B14" s="118">
        <v>1993</v>
      </c>
      <c r="C14" s="155">
        <v>0.4</v>
      </c>
      <c r="D14" s="155"/>
      <c r="E14" s="155"/>
      <c r="F14" s="155">
        <v>4.4</v>
      </c>
      <c r="G14" s="154">
        <v>33</v>
      </c>
      <c r="H14" s="154"/>
      <c r="I14" s="155">
        <v>0.4</v>
      </c>
      <c r="J14" s="155">
        <v>0.3</v>
      </c>
      <c r="K14" s="154">
        <v>142</v>
      </c>
      <c r="L14" s="155">
        <v>2.8</v>
      </c>
      <c r="M14" s="154">
        <v>12.8</v>
      </c>
      <c r="N14" s="154"/>
      <c r="O14" s="154"/>
      <c r="P14" s="154"/>
      <c r="Q14" s="154"/>
      <c r="R14" s="154"/>
      <c r="S14" s="154">
        <v>10.1</v>
      </c>
      <c r="T14" s="155">
        <v>0.1</v>
      </c>
      <c r="U14" s="155"/>
      <c r="V14" s="154"/>
      <c r="W14" s="154"/>
      <c r="X14" s="154"/>
      <c r="Y14" s="154"/>
      <c r="Z14" s="154"/>
      <c r="AA14" s="154"/>
      <c r="AB14" s="154">
        <v>25</v>
      </c>
      <c r="AC14" s="154">
        <f>SUM(C14:AB14)</f>
        <v>231.3</v>
      </c>
      <c r="AD14" s="116"/>
      <c r="AE14" s="351">
        <f>1+AE11</f>
        <v>1993</v>
      </c>
    </row>
    <row r="15" spans="1:44" ht="12.75" hidden="1">
      <c r="A15" s="114"/>
      <c r="B15" s="117" t="s">
        <v>15</v>
      </c>
      <c r="C15" s="155">
        <f>(C14/C11-1)*100</f>
        <v>0</v>
      </c>
      <c r="D15" s="155"/>
      <c r="E15" s="155"/>
      <c r="F15" s="155">
        <f>(F14/F11-1)*100</f>
        <v>-4.347826086956507</v>
      </c>
      <c r="G15" s="155">
        <f>(G14/G11-1)*100</f>
        <v>3.125</v>
      </c>
      <c r="H15" s="155"/>
      <c r="I15" s="155">
        <f>(I14/I11-1)*100</f>
        <v>0</v>
      </c>
      <c r="J15" s="155">
        <f>(J14/J11-1)*100</f>
        <v>-57.14285714285714</v>
      </c>
      <c r="K15" s="155">
        <f>(K14/K11-1)*100</f>
        <v>10.9375</v>
      </c>
      <c r="L15" s="155">
        <f>(L14/L11-1)*100</f>
        <v>21.739130434782616</v>
      </c>
      <c r="M15" s="155">
        <f>(M14/M11-1)*100</f>
        <v>2.400000000000002</v>
      </c>
      <c r="N15" s="155"/>
      <c r="O15" s="155"/>
      <c r="P15" s="155"/>
      <c r="Q15" s="155"/>
      <c r="R15" s="155"/>
      <c r="S15" s="155">
        <f>(S14/S11-1)*100</f>
        <v>-4.716981132075471</v>
      </c>
      <c r="T15" s="155">
        <f>(T14/T11-1)*100</f>
        <v>-50</v>
      </c>
      <c r="U15" s="155"/>
      <c r="V15" s="155"/>
      <c r="W15" s="155"/>
      <c r="X15" s="155"/>
      <c r="Y15" s="155"/>
      <c r="Z15" s="155"/>
      <c r="AA15" s="155"/>
      <c r="AB15" s="155">
        <f>(AB14/AB11-1)*100</f>
        <v>4.166666666666674</v>
      </c>
      <c r="AC15" s="155">
        <f>(AC14/AC11-1)*100</f>
        <v>7.232267037552176</v>
      </c>
      <c r="AD15" s="116"/>
      <c r="AE15" s="352" t="s">
        <v>15</v>
      </c>
      <c r="AF15" s="150"/>
      <c r="AG15" s="150"/>
      <c r="AH15" s="150"/>
      <c r="AI15" s="150"/>
      <c r="AJ15" s="150"/>
      <c r="AK15" s="150"/>
      <c r="AL15" s="150"/>
      <c r="AM15" s="150"/>
      <c r="AN15" s="150"/>
      <c r="AO15" s="150"/>
      <c r="AQ15" s="150"/>
      <c r="AR15" s="150"/>
    </row>
    <row r="16" spans="1:30" ht="12.75">
      <c r="A16" s="114"/>
      <c r="B16" s="118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16"/>
    </row>
    <row r="17" spans="1:31" ht="12.75">
      <c r="A17" s="114"/>
      <c r="B17" s="118">
        <v>1994</v>
      </c>
      <c r="C17" s="155">
        <v>0.4</v>
      </c>
      <c r="D17" s="155"/>
      <c r="E17" s="155"/>
      <c r="F17" s="155">
        <v>3.9</v>
      </c>
      <c r="G17" s="154">
        <v>31</v>
      </c>
      <c r="H17" s="154"/>
      <c r="I17" s="155">
        <v>0.4</v>
      </c>
      <c r="J17" s="155">
        <v>0.3</v>
      </c>
      <c r="K17" s="154">
        <v>172</v>
      </c>
      <c r="L17" s="155">
        <v>3</v>
      </c>
      <c r="M17" s="155">
        <v>13</v>
      </c>
      <c r="N17" s="155"/>
      <c r="O17" s="155"/>
      <c r="P17" s="155"/>
      <c r="Q17" s="155"/>
      <c r="R17" s="155"/>
      <c r="S17" s="154">
        <v>10</v>
      </c>
      <c r="T17" s="155">
        <v>0.1</v>
      </c>
      <c r="U17" s="155"/>
      <c r="V17" s="154"/>
      <c r="W17" s="154"/>
      <c r="X17" s="154"/>
      <c r="Y17" s="154"/>
      <c r="Z17" s="154"/>
      <c r="AA17" s="154"/>
      <c r="AB17" s="154">
        <v>28</v>
      </c>
      <c r="AC17" s="154">
        <f>SUM(C17:AB17)</f>
        <v>262.1</v>
      </c>
      <c r="AD17" s="116"/>
      <c r="AE17" s="351">
        <f>1+AE14</f>
        <v>1994</v>
      </c>
    </row>
    <row r="18" spans="1:44" ht="12.75">
      <c r="A18" s="114"/>
      <c r="B18" s="117" t="s">
        <v>15</v>
      </c>
      <c r="C18" s="155">
        <f>(C17/C14-1)*100</f>
        <v>0</v>
      </c>
      <c r="D18" s="155"/>
      <c r="E18" s="155"/>
      <c r="F18" s="155">
        <f>(F17/F14-1)*100</f>
        <v>-11.363636363636376</v>
      </c>
      <c r="G18" s="155">
        <f>(G17/G14-1)*100</f>
        <v>-6.060606060606055</v>
      </c>
      <c r="H18" s="155"/>
      <c r="I18" s="155">
        <f>(I17/I14-1)*100</f>
        <v>0</v>
      </c>
      <c r="J18" s="155">
        <f>(J17/J14-1)*100</f>
        <v>0</v>
      </c>
      <c r="K18" s="155">
        <f>(K17/K14-1)*100</f>
        <v>21.126760563380277</v>
      </c>
      <c r="L18" s="155">
        <f>(L17/L14-1)*100</f>
        <v>7.14285714285714</v>
      </c>
      <c r="M18" s="155">
        <f>(M17/M14-1)*100</f>
        <v>1.5625</v>
      </c>
      <c r="N18" s="155"/>
      <c r="O18" s="155"/>
      <c r="P18" s="155"/>
      <c r="Q18" s="155"/>
      <c r="R18" s="155"/>
      <c r="S18" s="155">
        <f>(S17/S14-1)*100</f>
        <v>-0.990099009900991</v>
      </c>
      <c r="T18" s="155">
        <f>(T17/T14-1)*100</f>
        <v>0</v>
      </c>
      <c r="U18" s="155"/>
      <c r="V18" s="155"/>
      <c r="W18" s="155"/>
      <c r="X18" s="155"/>
      <c r="Y18" s="155"/>
      <c r="Z18" s="155"/>
      <c r="AA18" s="155"/>
      <c r="AB18" s="155">
        <f>(AB17/AB14-1)*100</f>
        <v>12.00000000000001</v>
      </c>
      <c r="AC18" s="155">
        <f>(AC17/AC14-1)*100</f>
        <v>13.316039775183741</v>
      </c>
      <c r="AD18" s="116"/>
      <c r="AE18" s="352" t="s">
        <v>15</v>
      </c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Q18" s="150"/>
      <c r="AR18" s="150"/>
    </row>
    <row r="19" spans="1:30" ht="12.75">
      <c r="A19" s="114"/>
      <c r="B19" s="118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16"/>
    </row>
    <row r="20" spans="1:31" ht="12.75">
      <c r="A20" s="114"/>
      <c r="B20" s="118">
        <v>1995</v>
      </c>
      <c r="C20" s="155">
        <v>0.4</v>
      </c>
      <c r="D20" s="155"/>
      <c r="E20" s="155"/>
      <c r="F20" s="155">
        <v>5.4</v>
      </c>
      <c r="G20" s="154">
        <v>34</v>
      </c>
      <c r="H20" s="154"/>
      <c r="I20" s="155">
        <v>0.4</v>
      </c>
      <c r="J20" s="155">
        <v>0.4</v>
      </c>
      <c r="K20" s="154">
        <v>174</v>
      </c>
      <c r="L20" s="155">
        <v>3</v>
      </c>
      <c r="M20" s="155">
        <v>13.4</v>
      </c>
      <c r="N20" s="155"/>
      <c r="O20" s="155"/>
      <c r="P20" s="155"/>
      <c r="Q20" s="155"/>
      <c r="R20" s="155"/>
      <c r="S20" s="154">
        <v>12</v>
      </c>
      <c r="T20" s="155">
        <v>0.1</v>
      </c>
      <c r="U20" s="155"/>
      <c r="V20" s="154">
        <v>5</v>
      </c>
      <c r="W20" s="154"/>
      <c r="X20" s="154"/>
      <c r="Y20" s="154"/>
      <c r="Z20" s="154"/>
      <c r="AA20" s="156">
        <v>0.165</v>
      </c>
      <c r="AB20" s="154">
        <v>30</v>
      </c>
      <c r="AC20" s="154">
        <f>SUM(C20:AB20)</f>
        <v>278.265</v>
      </c>
      <c r="AD20" s="116"/>
      <c r="AE20" s="351">
        <f>1+AE17</f>
        <v>1995</v>
      </c>
    </row>
    <row r="21" spans="1:44" ht="12.75">
      <c r="A21" s="114"/>
      <c r="B21" s="117" t="s">
        <v>15</v>
      </c>
      <c r="C21" s="155">
        <f>(C20/C17-1)*100</f>
        <v>0</v>
      </c>
      <c r="D21" s="155"/>
      <c r="E21" s="155"/>
      <c r="F21" s="155">
        <f>(F20/F17-1)*100</f>
        <v>38.46153846153848</v>
      </c>
      <c r="G21" s="155">
        <f>(G20/G17-1)*100</f>
        <v>9.677419354838701</v>
      </c>
      <c r="H21" s="155"/>
      <c r="I21" s="155">
        <f>(I20/I17-1)*100</f>
        <v>0</v>
      </c>
      <c r="J21" s="155">
        <f>(J20/J17-1)*100</f>
        <v>33.33333333333335</v>
      </c>
      <c r="K21" s="155">
        <f>(K20/K17-1)*100</f>
        <v>1.1627906976744207</v>
      </c>
      <c r="L21" s="155">
        <f>(L20/L17-1)*100</f>
        <v>0</v>
      </c>
      <c r="M21" s="155">
        <f>(M20/M17-1)*100</f>
        <v>3.076923076923088</v>
      </c>
      <c r="N21" s="155"/>
      <c r="O21" s="155"/>
      <c r="P21" s="155"/>
      <c r="Q21" s="155"/>
      <c r="R21" s="155"/>
      <c r="S21" s="155">
        <f>(S20/S17-1)*100</f>
        <v>19.999999999999996</v>
      </c>
      <c r="T21" s="155">
        <f>(T20/T17-1)*100</f>
        <v>0</v>
      </c>
      <c r="U21" s="155"/>
      <c r="V21" s="155"/>
      <c r="W21" s="155"/>
      <c r="X21" s="155"/>
      <c r="Y21" s="155"/>
      <c r="Z21" s="155"/>
      <c r="AA21" s="155"/>
      <c r="AB21" s="155">
        <f>(AB20/AB17-1)*100</f>
        <v>7.14285714285714</v>
      </c>
      <c r="AC21" s="155">
        <f>(AC20/AC17-1)*100</f>
        <v>6.16749332315909</v>
      </c>
      <c r="AD21" s="116"/>
      <c r="AE21" s="352" t="s">
        <v>15</v>
      </c>
      <c r="AF21" s="150"/>
      <c r="AG21" s="150"/>
      <c r="AH21" s="150"/>
      <c r="AI21" s="150"/>
      <c r="AJ21" s="150"/>
      <c r="AK21" s="150"/>
      <c r="AL21" s="150"/>
      <c r="AM21" s="150"/>
      <c r="AN21" s="150"/>
      <c r="AO21" s="150"/>
      <c r="AQ21" s="150"/>
      <c r="AR21" s="150"/>
    </row>
    <row r="22" spans="1:30" ht="12.75">
      <c r="A22" s="114"/>
      <c r="B22" s="118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16"/>
    </row>
    <row r="23" spans="1:31" ht="12.75">
      <c r="A23" s="114"/>
      <c r="B23" s="118">
        <v>1996</v>
      </c>
      <c r="C23" s="155">
        <v>0.4</v>
      </c>
      <c r="D23" s="155"/>
      <c r="E23" s="155"/>
      <c r="F23" s="155">
        <v>4.1</v>
      </c>
      <c r="G23" s="154">
        <v>35</v>
      </c>
      <c r="H23" s="154"/>
      <c r="I23" s="155">
        <v>0.4</v>
      </c>
      <c r="J23" s="155">
        <v>0.4</v>
      </c>
      <c r="K23" s="154">
        <v>182</v>
      </c>
      <c r="L23" s="155">
        <v>3.3</v>
      </c>
      <c r="M23" s="155">
        <v>13.7</v>
      </c>
      <c r="N23" s="155"/>
      <c r="O23" s="155"/>
      <c r="P23" s="155"/>
      <c r="Q23" s="155"/>
      <c r="R23" s="155"/>
      <c r="S23" s="154">
        <v>12</v>
      </c>
      <c r="T23" s="155">
        <v>0.1</v>
      </c>
      <c r="U23" s="155"/>
      <c r="V23" s="154">
        <v>6</v>
      </c>
      <c r="W23" s="154"/>
      <c r="X23" s="154"/>
      <c r="Y23" s="154"/>
      <c r="Z23" s="154"/>
      <c r="AA23" s="156">
        <v>0.165</v>
      </c>
      <c r="AB23" s="154">
        <v>35</v>
      </c>
      <c r="AC23" s="154">
        <f>SUM(C23:AB23)</f>
        <v>292.565</v>
      </c>
      <c r="AD23" s="116"/>
      <c r="AE23" s="351">
        <f>1+AE20</f>
        <v>1996</v>
      </c>
    </row>
    <row r="24" spans="1:44" ht="12.75">
      <c r="A24" s="114"/>
      <c r="B24" s="117" t="s">
        <v>15</v>
      </c>
      <c r="C24" s="155">
        <f>(C23/C20-1)*100</f>
        <v>0</v>
      </c>
      <c r="D24" s="155"/>
      <c r="E24" s="155"/>
      <c r="F24" s="155">
        <f>(F23/F20-1)*100</f>
        <v>-24.07407407407408</v>
      </c>
      <c r="G24" s="155">
        <f>(G23/G20-1)*100</f>
        <v>2.941176470588225</v>
      </c>
      <c r="H24" s="155"/>
      <c r="I24" s="155">
        <f>(I23/I20-1)*100</f>
        <v>0</v>
      </c>
      <c r="J24" s="155">
        <f>(J23/J20-1)*100</f>
        <v>0</v>
      </c>
      <c r="K24" s="155">
        <f>(K23/K20-1)*100</f>
        <v>4.597701149425282</v>
      </c>
      <c r="L24" s="155">
        <f>(L23/L20-1)*100</f>
        <v>9.999999999999986</v>
      </c>
      <c r="M24" s="155">
        <f>(M23/M20-1)*100</f>
        <v>2.238805970149249</v>
      </c>
      <c r="N24" s="155"/>
      <c r="O24" s="155"/>
      <c r="P24" s="155"/>
      <c r="Q24" s="155"/>
      <c r="R24" s="155"/>
      <c r="S24" s="155">
        <f>(S23/S20-1)*100</f>
        <v>0</v>
      </c>
      <c r="T24" s="155">
        <f>(T23/T20-1)*100</f>
        <v>0</v>
      </c>
      <c r="U24" s="155"/>
      <c r="V24" s="155">
        <f>(V23/V20-1)*100</f>
        <v>19.999999999999996</v>
      </c>
      <c r="W24" s="155"/>
      <c r="X24" s="155"/>
      <c r="Y24" s="155"/>
      <c r="Z24" s="155"/>
      <c r="AA24" s="155">
        <f>(AA23/AA20-1)*100</f>
        <v>0</v>
      </c>
      <c r="AB24" s="155">
        <f>(AB23/AB20-1)*100</f>
        <v>16.666666666666675</v>
      </c>
      <c r="AC24" s="155">
        <f>(AC23/AC20-1)*100</f>
        <v>5.138986218173325</v>
      </c>
      <c r="AD24" s="116"/>
      <c r="AE24" s="352" t="s">
        <v>15</v>
      </c>
      <c r="AF24" s="150"/>
      <c r="AG24" s="150"/>
      <c r="AH24" s="150"/>
      <c r="AI24" s="150"/>
      <c r="AJ24" s="150"/>
      <c r="AK24" s="150"/>
      <c r="AL24" s="150"/>
      <c r="AM24" s="150"/>
      <c r="AN24" s="150"/>
      <c r="AO24" s="150"/>
      <c r="AQ24" s="150"/>
      <c r="AR24" s="150"/>
    </row>
    <row r="25" spans="1:30" ht="12.75">
      <c r="A25" s="114"/>
      <c r="B25" s="117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16"/>
    </row>
    <row r="26" spans="1:31" ht="12.75">
      <c r="A26" s="114"/>
      <c r="B26" s="118">
        <f>1+B23</f>
        <v>1997</v>
      </c>
      <c r="C26" s="155">
        <v>0.4</v>
      </c>
      <c r="D26" s="155"/>
      <c r="E26" s="155"/>
      <c r="F26" s="155">
        <v>3.8</v>
      </c>
      <c r="G26" s="202">
        <v>33.4</v>
      </c>
      <c r="H26" s="202"/>
      <c r="I26" s="155">
        <v>0.5</v>
      </c>
      <c r="J26" s="155">
        <v>0.4</v>
      </c>
      <c r="K26" s="154">
        <v>201</v>
      </c>
      <c r="L26" s="155">
        <v>3.7</v>
      </c>
      <c r="M26" s="155">
        <v>14</v>
      </c>
      <c r="N26" s="155"/>
      <c r="O26" s="155"/>
      <c r="P26" s="155"/>
      <c r="Q26" s="155"/>
      <c r="R26" s="155"/>
      <c r="S26" s="154">
        <v>13</v>
      </c>
      <c r="T26" s="155">
        <v>0.2</v>
      </c>
      <c r="U26" s="155"/>
      <c r="V26" s="154">
        <v>6</v>
      </c>
      <c r="W26" s="154"/>
      <c r="X26" s="154"/>
      <c r="Y26" s="154"/>
      <c r="Z26" s="154"/>
      <c r="AA26" s="156">
        <v>0.02</v>
      </c>
      <c r="AB26" s="154">
        <v>38</v>
      </c>
      <c r="AC26" s="154">
        <f>SUM(C26:AB26)</f>
        <v>314.41999999999996</v>
      </c>
      <c r="AD26" s="116"/>
      <c r="AE26" s="351">
        <f>1+AE23</f>
        <v>1997</v>
      </c>
    </row>
    <row r="27" spans="1:44" ht="12.75">
      <c r="A27" s="114"/>
      <c r="B27" s="117" t="s">
        <v>15</v>
      </c>
      <c r="C27" s="155">
        <f>(C26/C23-1)*100</f>
        <v>0</v>
      </c>
      <c r="D27" s="155"/>
      <c r="E27" s="155"/>
      <c r="F27" s="155">
        <f>(F26/F23-1)*100</f>
        <v>-7.317073170731703</v>
      </c>
      <c r="G27" s="155">
        <f>(G26/G23-1)*100</f>
        <v>-4.571428571428571</v>
      </c>
      <c r="H27" s="155"/>
      <c r="I27" s="155">
        <f>(I26/I23-1)*100</f>
        <v>25</v>
      </c>
      <c r="J27" s="155">
        <f>(J26/J23-1)*100</f>
        <v>0</v>
      </c>
      <c r="K27" s="155">
        <f>(K26/K23-1)*100</f>
        <v>10.439560439560447</v>
      </c>
      <c r="L27" s="155">
        <f>(L26/L23-1)*100</f>
        <v>12.121212121212132</v>
      </c>
      <c r="M27" s="155">
        <f>(M26/M23-1)*100</f>
        <v>2.1897810218978186</v>
      </c>
      <c r="N27" s="155"/>
      <c r="O27" s="155"/>
      <c r="P27" s="155"/>
      <c r="Q27" s="155"/>
      <c r="R27" s="155"/>
      <c r="S27" s="155">
        <f>(S26/S23-1)*100</f>
        <v>8.333333333333325</v>
      </c>
      <c r="T27" s="155">
        <f>(T26/T23-1)*100</f>
        <v>100</v>
      </c>
      <c r="U27" s="155"/>
      <c r="V27" s="155">
        <f>(V26/V23-1)*100</f>
        <v>0</v>
      </c>
      <c r="W27" s="155"/>
      <c r="X27" s="155"/>
      <c r="Y27" s="155"/>
      <c r="Z27" s="155"/>
      <c r="AA27" s="155">
        <f>(AA26/AA23-1)*100</f>
        <v>-87.87878787878788</v>
      </c>
      <c r="AB27" s="155">
        <f>(AB26/AB23-1)*100</f>
        <v>8.571428571428562</v>
      </c>
      <c r="AC27" s="155">
        <f>(AC26/AC23-1)*100</f>
        <v>7.470134841830012</v>
      </c>
      <c r="AD27" s="116"/>
      <c r="AE27" s="352" t="s">
        <v>15</v>
      </c>
      <c r="AF27" s="150"/>
      <c r="AG27" s="150"/>
      <c r="AH27" s="150"/>
      <c r="AI27" s="150"/>
      <c r="AJ27" s="150"/>
      <c r="AK27" s="150"/>
      <c r="AL27" s="150"/>
      <c r="AM27" s="150"/>
      <c r="AN27" s="150"/>
      <c r="AO27" s="150"/>
      <c r="AQ27" s="150"/>
      <c r="AR27" s="150"/>
    </row>
    <row r="28" spans="1:30" ht="12.75">
      <c r="A28" s="114"/>
      <c r="B28" s="117"/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4"/>
      <c r="V28" s="154"/>
      <c r="W28" s="154"/>
      <c r="X28" s="154"/>
      <c r="Y28" s="154"/>
      <c r="Z28" s="154"/>
      <c r="AA28" s="154"/>
      <c r="AB28" s="154"/>
      <c r="AC28" s="154"/>
      <c r="AD28" s="116"/>
    </row>
    <row r="29" spans="1:31" ht="12.75">
      <c r="A29" s="114"/>
      <c r="B29" s="118">
        <f>1+B26</f>
        <v>1998</v>
      </c>
      <c r="C29" s="150">
        <v>0.3</v>
      </c>
      <c r="D29" s="150"/>
      <c r="E29" s="150"/>
      <c r="F29" s="150">
        <v>4.2</v>
      </c>
      <c r="G29" s="199">
        <v>36.8</v>
      </c>
      <c r="H29" s="199"/>
      <c r="I29" s="199">
        <v>0.51</v>
      </c>
      <c r="J29" s="150">
        <v>0.4</v>
      </c>
      <c r="K29" s="149">
        <v>224</v>
      </c>
      <c r="L29" s="150">
        <v>4.1</v>
      </c>
      <c r="M29" s="199">
        <f>M26</f>
        <v>14</v>
      </c>
      <c r="N29" s="199"/>
      <c r="O29" s="199"/>
      <c r="P29" s="199"/>
      <c r="Q29" s="199"/>
      <c r="R29" s="199"/>
      <c r="S29" s="149">
        <v>13</v>
      </c>
      <c r="T29" s="150">
        <v>0.2</v>
      </c>
      <c r="U29" s="150"/>
      <c r="V29" s="149">
        <v>7</v>
      </c>
      <c r="W29" s="149"/>
      <c r="X29" s="149"/>
      <c r="Y29" s="149"/>
      <c r="Z29" s="151"/>
      <c r="AA29" s="199">
        <v>0.2</v>
      </c>
      <c r="AB29" s="149">
        <v>39</v>
      </c>
      <c r="AC29" s="154">
        <f>SUM(C29:AB29)</f>
        <v>343.71</v>
      </c>
      <c r="AD29" s="116"/>
      <c r="AE29" s="351">
        <f>1+AE26</f>
        <v>1998</v>
      </c>
    </row>
    <row r="30" spans="1:44" ht="12.75">
      <c r="A30" s="114"/>
      <c r="B30" s="117" t="s">
        <v>15</v>
      </c>
      <c r="C30" s="150">
        <f aca="true" t="shared" si="0" ref="C30:V30">(C29/C26-1)*100</f>
        <v>-25.00000000000001</v>
      </c>
      <c r="D30" s="150"/>
      <c r="E30" s="150"/>
      <c r="F30" s="150">
        <f t="shared" si="0"/>
        <v>10.526315789473696</v>
      </c>
      <c r="G30" s="150">
        <f t="shared" si="0"/>
        <v>10.179640718562876</v>
      </c>
      <c r="H30" s="150"/>
      <c r="I30" s="150">
        <f t="shared" si="0"/>
        <v>2.0000000000000018</v>
      </c>
      <c r="J30" s="150">
        <f t="shared" si="0"/>
        <v>0</v>
      </c>
      <c r="K30" s="150">
        <f t="shared" si="0"/>
        <v>11.442786069651746</v>
      </c>
      <c r="L30" s="150">
        <f t="shared" si="0"/>
        <v>10.81081081081079</v>
      </c>
      <c r="M30" s="150">
        <f t="shared" si="0"/>
        <v>0</v>
      </c>
      <c r="N30" s="150"/>
      <c r="O30" s="150"/>
      <c r="P30" s="150"/>
      <c r="Q30" s="150"/>
      <c r="R30" s="150"/>
      <c r="S30" s="150">
        <f t="shared" si="0"/>
        <v>0</v>
      </c>
      <c r="T30" s="150">
        <f t="shared" si="0"/>
        <v>0</v>
      </c>
      <c r="U30" s="150"/>
      <c r="V30" s="150">
        <f t="shared" si="0"/>
        <v>16.666666666666675</v>
      </c>
      <c r="W30" s="150"/>
      <c r="X30" s="150"/>
      <c r="Y30" s="150"/>
      <c r="Z30" s="150"/>
      <c r="AA30" s="150">
        <f>(AA29/AA26-1)*100</f>
        <v>900</v>
      </c>
      <c r="AB30" s="150">
        <f>(AB29/AB26-1)*100</f>
        <v>2.6315789473684292</v>
      </c>
      <c r="AC30" s="150">
        <f>(AC29/AC26-1)*100</f>
        <v>9.315565167610206</v>
      </c>
      <c r="AD30" s="116"/>
      <c r="AF30" s="150"/>
      <c r="AG30" s="150"/>
      <c r="AH30" s="150"/>
      <c r="AI30" s="150"/>
      <c r="AJ30" s="150"/>
      <c r="AK30" s="150"/>
      <c r="AL30" s="150"/>
      <c r="AM30" s="150"/>
      <c r="AN30" s="150"/>
      <c r="AO30" s="150"/>
      <c r="AQ30" s="150"/>
      <c r="AR30" s="150"/>
    </row>
    <row r="31" spans="1:30" ht="12.75">
      <c r="A31" s="256"/>
      <c r="B31" s="257"/>
      <c r="C31" s="250"/>
      <c r="D31" s="250"/>
      <c r="E31" s="250"/>
      <c r="F31" s="250"/>
      <c r="G31" s="250"/>
      <c r="H31" s="250"/>
      <c r="I31" s="250"/>
      <c r="J31" s="250"/>
      <c r="K31" s="250"/>
      <c r="L31" s="250"/>
      <c r="M31" s="250"/>
      <c r="N31" s="250"/>
      <c r="O31" s="250"/>
      <c r="P31" s="250"/>
      <c r="Q31" s="250"/>
      <c r="R31" s="250"/>
      <c r="S31" s="250"/>
      <c r="T31" s="250"/>
      <c r="U31" s="250"/>
      <c r="V31" s="250"/>
      <c r="W31" s="250"/>
      <c r="X31" s="250"/>
      <c r="Y31" s="250"/>
      <c r="Z31" s="250"/>
      <c r="AA31" s="250"/>
      <c r="AB31" s="250"/>
      <c r="AC31" s="250"/>
      <c r="AD31" s="258"/>
    </row>
    <row r="32" spans="1:40" ht="12.75">
      <c r="A32" s="256"/>
      <c r="B32" s="259">
        <f>1+B29</f>
        <v>1999</v>
      </c>
      <c r="C32" s="250">
        <v>0.4</v>
      </c>
      <c r="D32" s="250"/>
      <c r="E32" s="84">
        <v>3.3</v>
      </c>
      <c r="F32" s="250">
        <v>4.7</v>
      </c>
      <c r="G32" s="254">
        <v>38</v>
      </c>
      <c r="H32" s="84"/>
      <c r="I32" s="254">
        <v>0.22</v>
      </c>
      <c r="J32" s="250">
        <v>0.4</v>
      </c>
      <c r="K32" s="253">
        <v>222</v>
      </c>
      <c r="L32" s="250">
        <v>4.3</v>
      </c>
      <c r="M32" s="254">
        <f>M29</f>
        <v>14</v>
      </c>
      <c r="N32" s="84"/>
      <c r="O32" s="84"/>
      <c r="P32" s="84"/>
      <c r="Q32" s="250">
        <v>41</v>
      </c>
      <c r="R32" s="84"/>
      <c r="S32" s="253">
        <v>13</v>
      </c>
      <c r="T32" s="250">
        <v>0.2</v>
      </c>
      <c r="U32" s="84"/>
      <c r="V32" s="253">
        <v>7</v>
      </c>
      <c r="W32" s="253"/>
      <c r="X32" s="250">
        <v>1.2</v>
      </c>
      <c r="Y32" s="84"/>
      <c r="Z32" s="260"/>
      <c r="AA32" s="250">
        <v>0.2</v>
      </c>
      <c r="AB32" s="253">
        <v>41</v>
      </c>
      <c r="AC32" s="154">
        <f>SUM(C32:AB32)</f>
        <v>390.91999999999996</v>
      </c>
      <c r="AD32" s="258"/>
      <c r="AE32" s="351">
        <f>1+AE29</f>
        <v>1999</v>
      </c>
      <c r="AK32" s="250"/>
      <c r="AN32" s="250"/>
    </row>
    <row r="33" spans="1:44" ht="12.75">
      <c r="A33" s="256"/>
      <c r="B33" s="257" t="s">
        <v>15</v>
      </c>
      <c r="C33" s="250">
        <f aca="true" t="shared" si="1" ref="C33:V33">(C32/C29-1)*100</f>
        <v>33.33333333333335</v>
      </c>
      <c r="D33" s="250"/>
      <c r="E33" s="250" t="e">
        <f t="shared" si="1"/>
        <v>#DIV/0!</v>
      </c>
      <c r="F33" s="250">
        <f t="shared" si="1"/>
        <v>11.904761904761907</v>
      </c>
      <c r="G33" s="250">
        <f t="shared" si="1"/>
        <v>3.260869565217406</v>
      </c>
      <c r="H33" s="250" t="e">
        <f t="shared" si="1"/>
        <v>#DIV/0!</v>
      </c>
      <c r="I33" s="250">
        <f t="shared" si="1"/>
        <v>-56.86274509803921</v>
      </c>
      <c r="J33" s="250">
        <f t="shared" si="1"/>
        <v>0</v>
      </c>
      <c r="K33" s="250">
        <f t="shared" si="1"/>
        <v>-0.8928571428571397</v>
      </c>
      <c r="L33" s="250">
        <f t="shared" si="1"/>
        <v>4.878048780487809</v>
      </c>
      <c r="M33" s="250">
        <f t="shared" si="1"/>
        <v>0</v>
      </c>
      <c r="N33" s="250" t="e">
        <f t="shared" si="1"/>
        <v>#DIV/0!</v>
      </c>
      <c r="O33" s="250" t="e">
        <f t="shared" si="1"/>
        <v>#DIV/0!</v>
      </c>
      <c r="P33" s="250" t="e">
        <f t="shared" si="1"/>
        <v>#DIV/0!</v>
      </c>
      <c r="Q33" s="250" t="e">
        <f t="shared" si="1"/>
        <v>#DIV/0!</v>
      </c>
      <c r="R33" s="250" t="e">
        <f t="shared" si="1"/>
        <v>#DIV/0!</v>
      </c>
      <c r="S33" s="250">
        <f t="shared" si="1"/>
        <v>0</v>
      </c>
      <c r="T33" s="250">
        <f t="shared" si="1"/>
        <v>0</v>
      </c>
      <c r="U33" s="250" t="e">
        <f t="shared" si="1"/>
        <v>#DIV/0!</v>
      </c>
      <c r="V33" s="250">
        <f t="shared" si="1"/>
        <v>0</v>
      </c>
      <c r="W33" s="250"/>
      <c r="X33" s="260">
        <v>0</v>
      </c>
      <c r="Y33" s="250" t="e">
        <f>(Y32/Y29-1)*100</f>
        <v>#DIV/0!</v>
      </c>
      <c r="Z33" s="250"/>
      <c r="AA33" s="250">
        <f>(AA32/AA29-1)*100</f>
        <v>0</v>
      </c>
      <c r="AB33" s="250">
        <f>(AB32/AB29-1)*100</f>
        <v>5.128205128205132</v>
      </c>
      <c r="AC33" s="250">
        <f>(AC32/AC29-1)*100</f>
        <v>13.735416484827322</v>
      </c>
      <c r="AD33" s="258"/>
      <c r="AF33" s="250"/>
      <c r="AG33" s="250"/>
      <c r="AH33" s="250"/>
      <c r="AI33" s="250"/>
      <c r="AJ33" s="250"/>
      <c r="AK33" s="250"/>
      <c r="AL33" s="250"/>
      <c r="AM33" s="250"/>
      <c r="AN33" s="260"/>
      <c r="AO33" s="250"/>
      <c r="AQ33" s="250"/>
      <c r="AR33" s="250"/>
    </row>
    <row r="34" spans="1:40" ht="12.75">
      <c r="A34" s="256"/>
      <c r="B34" s="257"/>
      <c r="C34" s="250"/>
      <c r="D34" s="250"/>
      <c r="E34" s="84"/>
      <c r="F34" s="250"/>
      <c r="G34" s="250"/>
      <c r="H34" s="84"/>
      <c r="I34" s="250"/>
      <c r="J34" s="250"/>
      <c r="K34" s="250"/>
      <c r="L34" s="250"/>
      <c r="M34" s="250"/>
      <c r="N34" s="84"/>
      <c r="O34" s="84"/>
      <c r="P34" s="84"/>
      <c r="Q34" s="261"/>
      <c r="R34" s="84"/>
      <c r="S34" s="250"/>
      <c r="T34" s="250"/>
      <c r="U34" s="84"/>
      <c r="V34" s="250"/>
      <c r="W34" s="250"/>
      <c r="X34" s="250"/>
      <c r="Y34" s="84"/>
      <c r="Z34" s="250"/>
      <c r="AA34" s="261"/>
      <c r="AB34" s="250"/>
      <c r="AC34" s="250"/>
      <c r="AD34" s="258"/>
      <c r="AK34" s="261"/>
      <c r="AN34" s="250"/>
    </row>
    <row r="35" spans="1:40" ht="12.75">
      <c r="A35" s="256"/>
      <c r="B35" s="259">
        <f>1+B32</f>
        <v>2000</v>
      </c>
      <c r="C35" s="250">
        <v>0.2</v>
      </c>
      <c r="D35" s="250"/>
      <c r="E35" s="84">
        <v>3.5</v>
      </c>
      <c r="F35" s="250">
        <v>3.6</v>
      </c>
      <c r="G35" s="254">
        <v>40</v>
      </c>
      <c r="H35" s="84"/>
      <c r="I35" s="254">
        <v>0.45</v>
      </c>
      <c r="J35" s="250">
        <v>0.3</v>
      </c>
      <c r="K35" s="253">
        <v>234</v>
      </c>
      <c r="L35" s="250">
        <v>4.6</v>
      </c>
      <c r="M35" s="254">
        <v>13</v>
      </c>
      <c r="N35" s="84"/>
      <c r="O35" s="84"/>
      <c r="P35" s="84"/>
      <c r="Q35" s="250">
        <v>50</v>
      </c>
      <c r="R35" s="84"/>
      <c r="S35" s="253">
        <v>13</v>
      </c>
      <c r="T35" s="250">
        <v>0.2</v>
      </c>
      <c r="U35" s="84">
        <v>5</v>
      </c>
      <c r="V35" s="253">
        <v>7</v>
      </c>
      <c r="W35" s="253"/>
      <c r="X35" s="250">
        <v>1.2</v>
      </c>
      <c r="Y35" s="84">
        <v>8.2</v>
      </c>
      <c r="Z35" s="260"/>
      <c r="AA35" s="250">
        <v>0.2</v>
      </c>
      <c r="AB35" s="253">
        <v>43</v>
      </c>
      <c r="AC35" s="154">
        <f>SUM(C35:AB35)</f>
        <v>427.45</v>
      </c>
      <c r="AD35" s="258"/>
      <c r="AE35" s="351">
        <f>1+AE32</f>
        <v>2000</v>
      </c>
      <c r="AF35" s="170">
        <f>SUM(C35:AB35)-Y35-X35-U35-Q35-N35</f>
        <v>363.05</v>
      </c>
      <c r="AK35" s="250"/>
      <c r="AN35" s="250"/>
    </row>
    <row r="36" spans="1:44" ht="12.75">
      <c r="A36" s="256"/>
      <c r="B36" s="257" t="s">
        <v>15</v>
      </c>
      <c r="C36" s="250">
        <f aca="true" t="shared" si="2" ref="C36:V36">(C35/C32-1)*100</f>
        <v>-50</v>
      </c>
      <c r="D36" s="250"/>
      <c r="E36" s="250">
        <f t="shared" si="2"/>
        <v>6.060606060606055</v>
      </c>
      <c r="F36" s="250">
        <f t="shared" si="2"/>
        <v>-23.404255319148938</v>
      </c>
      <c r="G36" s="250">
        <f t="shared" si="2"/>
        <v>5.263157894736836</v>
      </c>
      <c r="H36" s="250" t="e">
        <f t="shared" si="2"/>
        <v>#DIV/0!</v>
      </c>
      <c r="I36" s="250">
        <f t="shared" si="2"/>
        <v>104.54545454545455</v>
      </c>
      <c r="J36" s="250">
        <f t="shared" si="2"/>
        <v>-25.00000000000001</v>
      </c>
      <c r="K36" s="250">
        <f t="shared" si="2"/>
        <v>5.405405405405395</v>
      </c>
      <c r="L36" s="250">
        <f t="shared" si="2"/>
        <v>6.976744186046502</v>
      </c>
      <c r="M36" s="250">
        <f t="shared" si="2"/>
        <v>-7.14285714285714</v>
      </c>
      <c r="N36" s="250" t="e">
        <f t="shared" si="2"/>
        <v>#DIV/0!</v>
      </c>
      <c r="O36" s="250" t="e">
        <f t="shared" si="2"/>
        <v>#DIV/0!</v>
      </c>
      <c r="P36" s="250" t="e">
        <f t="shared" si="2"/>
        <v>#DIV/0!</v>
      </c>
      <c r="Q36" s="250">
        <f t="shared" si="2"/>
        <v>21.95121951219512</v>
      </c>
      <c r="R36" s="250" t="e">
        <f t="shared" si="2"/>
        <v>#DIV/0!</v>
      </c>
      <c r="S36" s="250">
        <f t="shared" si="2"/>
        <v>0</v>
      </c>
      <c r="T36" s="250">
        <f t="shared" si="2"/>
        <v>0</v>
      </c>
      <c r="U36" s="250" t="e">
        <f t="shared" si="2"/>
        <v>#DIV/0!</v>
      </c>
      <c r="V36" s="250">
        <f t="shared" si="2"/>
        <v>0</v>
      </c>
      <c r="W36" s="250"/>
      <c r="X36" s="260">
        <v>0</v>
      </c>
      <c r="Y36" s="250" t="e">
        <f>(Y35/Y32-1)*100</f>
        <v>#DIV/0!</v>
      </c>
      <c r="Z36" s="250"/>
      <c r="AA36" s="250">
        <f>(AA35/AA32-1)*100</f>
        <v>0</v>
      </c>
      <c r="AB36" s="250">
        <f>(AB35/AB32-1)*100</f>
        <v>4.878048780487809</v>
      </c>
      <c r="AC36" s="250">
        <f>(AC35/AC32-1)*100</f>
        <v>9.344622940755155</v>
      </c>
      <c r="AD36" s="258"/>
      <c r="AF36" s="250"/>
      <c r="AG36" s="250"/>
      <c r="AH36" s="250"/>
      <c r="AI36" s="250"/>
      <c r="AJ36" s="250"/>
      <c r="AK36" s="250"/>
      <c r="AL36" s="250"/>
      <c r="AM36" s="250"/>
      <c r="AN36" s="260"/>
      <c r="AO36" s="250"/>
      <c r="AQ36" s="250"/>
      <c r="AR36" s="250"/>
    </row>
    <row r="37" spans="1:40" ht="12.75">
      <c r="A37" s="256"/>
      <c r="B37" s="257"/>
      <c r="C37" s="250"/>
      <c r="D37" s="250"/>
      <c r="E37" s="84"/>
      <c r="F37" s="250"/>
      <c r="G37" s="250"/>
      <c r="H37" s="84"/>
      <c r="I37" s="250"/>
      <c r="J37" s="250"/>
      <c r="K37" s="250"/>
      <c r="L37" s="250"/>
      <c r="M37" s="250"/>
      <c r="N37" s="84"/>
      <c r="O37" s="84"/>
      <c r="P37" s="84"/>
      <c r="Q37" s="261"/>
      <c r="R37" s="84"/>
      <c r="S37" s="250"/>
      <c r="T37" s="250"/>
      <c r="U37" s="84"/>
      <c r="V37" s="250"/>
      <c r="W37" s="250"/>
      <c r="X37" s="250"/>
      <c r="Y37" s="84"/>
      <c r="Z37" s="250"/>
      <c r="AA37" s="261"/>
      <c r="AB37" s="250"/>
      <c r="AC37" s="250"/>
      <c r="AD37" s="258"/>
      <c r="AK37" s="261"/>
      <c r="AN37" s="250"/>
    </row>
    <row r="38" spans="1:40" ht="12.75">
      <c r="A38" s="256"/>
      <c r="B38" s="259">
        <f>1+B35</f>
        <v>2001</v>
      </c>
      <c r="C38" s="254">
        <v>0.2</v>
      </c>
      <c r="D38" s="254"/>
      <c r="E38" s="84">
        <v>3.3</v>
      </c>
      <c r="F38" s="254">
        <v>4.5</v>
      </c>
      <c r="G38" s="254">
        <v>41</v>
      </c>
      <c r="H38" s="84"/>
      <c r="I38" s="254">
        <v>0.1</v>
      </c>
      <c r="J38" s="254">
        <v>0.2</v>
      </c>
      <c r="K38" s="254">
        <v>248</v>
      </c>
      <c r="L38" s="254">
        <v>5.5</v>
      </c>
      <c r="M38" s="254">
        <v>15</v>
      </c>
      <c r="N38" s="84"/>
      <c r="O38" s="84"/>
      <c r="P38" s="84"/>
      <c r="Q38" s="250">
        <v>53</v>
      </c>
      <c r="R38" s="84"/>
      <c r="S38" s="254">
        <v>13</v>
      </c>
      <c r="T38" s="254">
        <v>0.2</v>
      </c>
      <c r="U38" s="84">
        <v>5</v>
      </c>
      <c r="V38" s="254">
        <v>8</v>
      </c>
      <c r="W38" s="254"/>
      <c r="X38" s="250"/>
      <c r="Y38" s="84">
        <v>9.3</v>
      </c>
      <c r="Z38" s="254"/>
      <c r="AA38" s="250">
        <v>0.2</v>
      </c>
      <c r="AB38" s="254">
        <v>50</v>
      </c>
      <c r="AC38" s="154">
        <f>SUM(C38:AB38)</f>
        <v>456.5</v>
      </c>
      <c r="AD38" s="258"/>
      <c r="AE38" s="351">
        <f>1+AE35</f>
        <v>2001</v>
      </c>
      <c r="AF38" s="150">
        <f>+C38+F38+G38+I38+J38+K38+L38+M38+S38+T38+V38+Z38+AA38+AB38</f>
        <v>385.9</v>
      </c>
      <c r="AK38" s="250"/>
      <c r="AN38" s="250"/>
    </row>
    <row r="39" spans="1:44" ht="12.75">
      <c r="A39" s="256"/>
      <c r="B39" s="257" t="s">
        <v>15</v>
      </c>
      <c r="C39" s="250">
        <f aca="true" t="shared" si="3" ref="C39:V39">(C38/C35-1)*100</f>
        <v>0</v>
      </c>
      <c r="D39" s="250"/>
      <c r="E39" s="250">
        <f t="shared" si="3"/>
        <v>-5.714285714285716</v>
      </c>
      <c r="F39" s="250">
        <f t="shared" si="3"/>
        <v>25</v>
      </c>
      <c r="G39" s="250">
        <f t="shared" si="3"/>
        <v>2.499999999999991</v>
      </c>
      <c r="H39" s="250" t="e">
        <f t="shared" si="3"/>
        <v>#DIV/0!</v>
      </c>
      <c r="I39" s="250">
        <f t="shared" si="3"/>
        <v>-77.77777777777779</v>
      </c>
      <c r="J39" s="250">
        <f t="shared" si="3"/>
        <v>-33.33333333333333</v>
      </c>
      <c r="K39" s="250">
        <f t="shared" si="3"/>
        <v>5.982905982905984</v>
      </c>
      <c r="L39" s="250">
        <f t="shared" si="3"/>
        <v>19.56521739130437</v>
      </c>
      <c r="M39" s="250">
        <f t="shared" si="3"/>
        <v>15.384615384615374</v>
      </c>
      <c r="N39" s="250" t="e">
        <f t="shared" si="3"/>
        <v>#DIV/0!</v>
      </c>
      <c r="O39" s="250" t="e">
        <f t="shared" si="3"/>
        <v>#DIV/0!</v>
      </c>
      <c r="P39" s="250" t="e">
        <f t="shared" si="3"/>
        <v>#DIV/0!</v>
      </c>
      <c r="Q39" s="250">
        <f t="shared" si="3"/>
        <v>6.000000000000005</v>
      </c>
      <c r="R39" s="250" t="e">
        <f t="shared" si="3"/>
        <v>#DIV/0!</v>
      </c>
      <c r="S39" s="250">
        <f t="shared" si="3"/>
        <v>0</v>
      </c>
      <c r="T39" s="250">
        <f t="shared" si="3"/>
        <v>0</v>
      </c>
      <c r="U39" s="250">
        <f t="shared" si="3"/>
        <v>0</v>
      </c>
      <c r="V39" s="250">
        <f t="shared" si="3"/>
        <v>14.28571428571428</v>
      </c>
      <c r="W39" s="250"/>
      <c r="X39" s="254">
        <v>0</v>
      </c>
      <c r="Y39" s="250">
        <f>(Y38/Y35-1)*100</f>
        <v>13.414634146341475</v>
      </c>
      <c r="Z39" s="250"/>
      <c r="AA39" s="250">
        <f>(AA38/AA35-1)*100</f>
        <v>0</v>
      </c>
      <c r="AB39" s="250">
        <f>(AB38/AB35-1)*100</f>
        <v>16.279069767441868</v>
      </c>
      <c r="AC39" s="250">
        <f>(AC38/AC35-1)*100</f>
        <v>6.796116504854366</v>
      </c>
      <c r="AD39" s="258"/>
      <c r="AF39" s="250"/>
      <c r="AG39" s="250"/>
      <c r="AH39" s="250"/>
      <c r="AI39" s="250"/>
      <c r="AJ39" s="250"/>
      <c r="AK39" s="250"/>
      <c r="AL39" s="250"/>
      <c r="AM39" s="250"/>
      <c r="AN39" s="254"/>
      <c r="AO39" s="250"/>
      <c r="AQ39" s="250"/>
      <c r="AR39" s="250"/>
    </row>
    <row r="40" spans="1:40" ht="12.75">
      <c r="A40" s="256"/>
      <c r="B40" s="257"/>
      <c r="C40" s="250"/>
      <c r="D40" s="250"/>
      <c r="E40" s="84"/>
      <c r="F40" s="250"/>
      <c r="G40" s="250"/>
      <c r="H40" s="84"/>
      <c r="I40" s="250"/>
      <c r="J40" s="250"/>
      <c r="K40" s="250"/>
      <c r="L40" s="250"/>
      <c r="M40" s="250"/>
      <c r="N40" s="84"/>
      <c r="O40" s="84"/>
      <c r="P40" s="84"/>
      <c r="Q40" s="261"/>
      <c r="R40" s="84"/>
      <c r="S40" s="250"/>
      <c r="T40" s="250"/>
      <c r="U40" s="84"/>
      <c r="V40" s="250"/>
      <c r="W40" s="250"/>
      <c r="X40" s="250"/>
      <c r="Y40" s="84"/>
      <c r="Z40" s="250"/>
      <c r="AA40" s="261"/>
      <c r="AB40" s="250"/>
      <c r="AC40" s="250"/>
      <c r="AD40" s="258"/>
      <c r="AK40" s="261"/>
      <c r="AN40" s="250"/>
    </row>
    <row r="41" spans="1:40" ht="12.75">
      <c r="A41" s="256"/>
      <c r="B41" s="259">
        <f>1+B38</f>
        <v>2002</v>
      </c>
      <c r="C41" s="254">
        <v>0.2</v>
      </c>
      <c r="D41" s="254">
        <v>5.4</v>
      </c>
      <c r="E41" s="84">
        <v>3.8</v>
      </c>
      <c r="F41" s="254">
        <v>4.9</v>
      </c>
      <c r="G41" s="254">
        <v>45.7</v>
      </c>
      <c r="H41" s="84"/>
      <c r="I41" s="254">
        <v>0.1</v>
      </c>
      <c r="J41" s="377">
        <v>0.022</v>
      </c>
      <c r="K41" s="254">
        <v>252</v>
      </c>
      <c r="L41" s="254">
        <v>5.8</v>
      </c>
      <c r="M41" s="254">
        <v>15</v>
      </c>
      <c r="N41" s="84"/>
      <c r="O41" s="84"/>
      <c r="P41" s="84"/>
      <c r="Q41" s="254">
        <v>68</v>
      </c>
      <c r="R41" s="84"/>
      <c r="S41" s="254">
        <v>15</v>
      </c>
      <c r="T41" s="254">
        <v>0.2</v>
      </c>
      <c r="U41" s="84">
        <v>7</v>
      </c>
      <c r="V41" s="254">
        <v>8</v>
      </c>
      <c r="W41" s="254"/>
      <c r="X41" s="250">
        <v>0.01</v>
      </c>
      <c r="Y41" s="84">
        <v>9.3</v>
      </c>
      <c r="Z41" s="254"/>
      <c r="AA41" s="254">
        <v>0.1</v>
      </c>
      <c r="AB41" s="254">
        <v>46</v>
      </c>
      <c r="AC41" s="526">
        <f>SUM(C41:AB41)</f>
        <v>486.53200000000004</v>
      </c>
      <c r="AD41" s="258"/>
      <c r="AE41" s="351">
        <f>1+AE38</f>
        <v>2002</v>
      </c>
      <c r="AF41" s="150">
        <f>+C41+F41+G41+I41+J41+K41+L41+M41+S41+T41+V41+Z41+AA41+AB41</f>
        <v>393.02200000000005</v>
      </c>
      <c r="AK41" s="254"/>
      <c r="AN41" s="250"/>
    </row>
    <row r="42" spans="1:44" ht="12.75">
      <c r="A42" s="256"/>
      <c r="B42" s="257" t="s">
        <v>15</v>
      </c>
      <c r="C42" s="250">
        <f aca="true" t="shared" si="4" ref="C42:M42">(C41/C38-1)*100</f>
        <v>0</v>
      </c>
      <c r="D42" s="250" t="e">
        <f t="shared" si="4"/>
        <v>#DIV/0!</v>
      </c>
      <c r="E42" s="250">
        <f t="shared" si="4"/>
        <v>15.15151515151516</v>
      </c>
      <c r="F42" s="250">
        <f t="shared" si="4"/>
        <v>8.888888888888902</v>
      </c>
      <c r="G42" s="250">
        <f t="shared" si="4"/>
        <v>11.463414634146352</v>
      </c>
      <c r="H42" s="250" t="e">
        <f t="shared" si="4"/>
        <v>#DIV/0!</v>
      </c>
      <c r="I42" s="250">
        <f t="shared" si="4"/>
        <v>0</v>
      </c>
      <c r="J42" s="250">
        <f t="shared" si="4"/>
        <v>-89</v>
      </c>
      <c r="K42" s="250">
        <f t="shared" si="4"/>
        <v>1.6129032258064502</v>
      </c>
      <c r="L42" s="250">
        <f t="shared" si="4"/>
        <v>5.454545454545445</v>
      </c>
      <c r="M42" s="250">
        <f t="shared" si="4"/>
        <v>0</v>
      </c>
      <c r="N42" s="250" t="e">
        <f>(N41/N38-1)*100</f>
        <v>#DIV/0!</v>
      </c>
      <c r="O42" s="250" t="e">
        <f>(O41/O38-1)*100</f>
        <v>#DIV/0!</v>
      </c>
      <c r="P42" s="250" t="e">
        <f>(P41/P38-1)*100</f>
        <v>#DIV/0!</v>
      </c>
      <c r="Q42" s="250">
        <f>(Q41/Q38-1)*100</f>
        <v>28.301886792452823</v>
      </c>
      <c r="R42" s="250" t="e">
        <f>(R41/R38-1)*100</f>
        <v>#DIV/0!</v>
      </c>
      <c r="S42" s="250">
        <v>11</v>
      </c>
      <c r="T42" s="250">
        <f>(T41/T38-1)*100</f>
        <v>0</v>
      </c>
      <c r="U42" s="250">
        <f>(U41/U38-1)*100</f>
        <v>39.99999999999999</v>
      </c>
      <c r="V42" s="250">
        <f>(V41/V38-1)*100</f>
        <v>0</v>
      </c>
      <c r="W42" s="250"/>
      <c r="X42" s="254">
        <v>0</v>
      </c>
      <c r="Y42" s="250">
        <f>(Y41/Y38-1)*100</f>
        <v>0</v>
      </c>
      <c r="Z42" s="250"/>
      <c r="AA42" s="250">
        <f>(AA41/AA38-1)*100</f>
        <v>-50</v>
      </c>
      <c r="AB42" s="250">
        <f>(AB41/AB38-1)*100</f>
        <v>-7.9999999999999964</v>
      </c>
      <c r="AC42" s="250">
        <f>(AC41/AC38-1)*100</f>
        <v>6.578751369112834</v>
      </c>
      <c r="AD42" s="258"/>
      <c r="AF42" s="250"/>
      <c r="AG42" s="250"/>
      <c r="AH42" s="250"/>
      <c r="AI42" s="250"/>
      <c r="AJ42" s="250"/>
      <c r="AK42" s="250"/>
      <c r="AL42" s="250"/>
      <c r="AM42" s="250"/>
      <c r="AN42" s="254"/>
      <c r="AO42" s="250"/>
      <c r="AQ42" s="250"/>
      <c r="AR42" s="250"/>
    </row>
    <row r="43" spans="1:40" ht="12.75">
      <c r="A43" s="256"/>
      <c r="B43" s="257"/>
      <c r="C43" s="250"/>
      <c r="D43" s="250"/>
      <c r="E43" s="84"/>
      <c r="F43" s="250"/>
      <c r="G43" s="250"/>
      <c r="H43" s="84"/>
      <c r="I43" s="250"/>
      <c r="J43" s="250"/>
      <c r="K43" s="250"/>
      <c r="L43" s="250"/>
      <c r="M43" s="250"/>
      <c r="N43" s="84"/>
      <c r="O43" s="84"/>
      <c r="P43" s="84"/>
      <c r="Q43" s="250"/>
      <c r="R43" s="84"/>
      <c r="S43" s="250"/>
      <c r="T43" s="250"/>
      <c r="U43" s="84"/>
      <c r="V43" s="250"/>
      <c r="W43" s="250"/>
      <c r="X43" s="250"/>
      <c r="Y43" s="84"/>
      <c r="Z43" s="250"/>
      <c r="AA43" s="250"/>
      <c r="AB43" s="250"/>
      <c r="AC43" s="250"/>
      <c r="AD43" s="258"/>
      <c r="AK43" s="250"/>
      <c r="AN43" s="250"/>
    </row>
    <row r="44" spans="1:40" ht="12.75">
      <c r="A44" s="256"/>
      <c r="B44" s="259">
        <f>1+B41</f>
        <v>2003</v>
      </c>
      <c r="C44" s="254">
        <v>0.1</v>
      </c>
      <c r="D44" s="254">
        <v>6.9</v>
      </c>
      <c r="E44" s="84">
        <v>4.1</v>
      </c>
      <c r="F44" s="254">
        <v>4.2</v>
      </c>
      <c r="G44" s="254">
        <v>50.2</v>
      </c>
      <c r="H44" s="84"/>
      <c r="I44" s="254">
        <v>0.1</v>
      </c>
      <c r="J44" s="377">
        <v>0.04</v>
      </c>
      <c r="K44" s="254">
        <v>240</v>
      </c>
      <c r="L44" s="254">
        <v>5.9</v>
      </c>
      <c r="M44" s="254">
        <v>15</v>
      </c>
      <c r="N44" s="84"/>
      <c r="O44" s="84"/>
      <c r="P44" s="84"/>
      <c r="Q44" s="254">
        <v>64</v>
      </c>
      <c r="R44" s="84"/>
      <c r="S44" s="255">
        <v>11.2</v>
      </c>
      <c r="T44" s="254">
        <v>0.2</v>
      </c>
      <c r="U44" s="84">
        <v>5</v>
      </c>
      <c r="V44" s="254">
        <v>8</v>
      </c>
      <c r="W44" s="254"/>
      <c r="X44" s="250">
        <v>0.01</v>
      </c>
      <c r="Y44" s="84">
        <v>9.3</v>
      </c>
      <c r="Z44" s="254">
        <v>0</v>
      </c>
      <c r="AA44" s="254">
        <v>0.1</v>
      </c>
      <c r="AB44" s="254">
        <v>46</v>
      </c>
      <c r="AC44" s="526">
        <f>SUM(C44:AB44)</f>
        <v>470.34999999999997</v>
      </c>
      <c r="AD44" s="258"/>
      <c r="AE44" s="351">
        <f>1+AE41</f>
        <v>2003</v>
      </c>
      <c r="AF44" s="150">
        <f>+C44+F44+G44+I44+J44+K44+L44+M44+S44+T44+V44+Z44+AA44+AB44</f>
        <v>381.03999999999996</v>
      </c>
      <c r="AK44" s="254"/>
      <c r="AN44" s="250"/>
    </row>
    <row r="45" spans="1:44" ht="12.75">
      <c r="A45" s="256"/>
      <c r="B45" s="257" t="s">
        <v>15</v>
      </c>
      <c r="C45" s="250">
        <f aca="true" t="shared" si="5" ref="C45:V45">(C44/C41-1)*100</f>
        <v>-50</v>
      </c>
      <c r="D45" s="250">
        <f t="shared" si="5"/>
        <v>27.777777777777768</v>
      </c>
      <c r="E45" s="250">
        <f t="shared" si="5"/>
        <v>7.8947368421052655</v>
      </c>
      <c r="F45" s="250">
        <f t="shared" si="5"/>
        <v>-14.28571428571429</v>
      </c>
      <c r="G45" s="250">
        <f t="shared" si="5"/>
        <v>9.84682713347922</v>
      </c>
      <c r="H45" s="250" t="e">
        <f t="shared" si="5"/>
        <v>#DIV/0!</v>
      </c>
      <c r="I45" s="250">
        <f t="shared" si="5"/>
        <v>0</v>
      </c>
      <c r="J45" s="250">
        <f t="shared" si="5"/>
        <v>81.81818181818184</v>
      </c>
      <c r="K45" s="250">
        <f t="shared" si="5"/>
        <v>-4.761904761904767</v>
      </c>
      <c r="L45" s="250">
        <f t="shared" si="5"/>
        <v>1.7241379310344973</v>
      </c>
      <c r="M45" s="250">
        <f t="shared" si="5"/>
        <v>0</v>
      </c>
      <c r="N45" s="250" t="e">
        <f t="shared" si="5"/>
        <v>#DIV/0!</v>
      </c>
      <c r="O45" s="250" t="e">
        <f t="shared" si="5"/>
        <v>#DIV/0!</v>
      </c>
      <c r="P45" s="250" t="e">
        <f t="shared" si="5"/>
        <v>#DIV/0!</v>
      </c>
      <c r="Q45" s="250">
        <f t="shared" si="5"/>
        <v>-5.882352941176472</v>
      </c>
      <c r="R45" s="250" t="e">
        <f t="shared" si="5"/>
        <v>#DIV/0!</v>
      </c>
      <c r="S45" s="250">
        <f t="shared" si="5"/>
        <v>-25.333333333333343</v>
      </c>
      <c r="T45" s="250">
        <f t="shared" si="5"/>
        <v>0</v>
      </c>
      <c r="U45" s="250">
        <f t="shared" si="5"/>
        <v>-28.57142857142857</v>
      </c>
      <c r="V45" s="250">
        <f t="shared" si="5"/>
        <v>0</v>
      </c>
      <c r="W45" s="250"/>
      <c r="X45" s="254">
        <v>0</v>
      </c>
      <c r="Y45" s="250">
        <f>(Y44/Y41-1)*100</f>
        <v>0</v>
      </c>
      <c r="Z45" s="250"/>
      <c r="AA45" s="250">
        <f>(AA44/AA41-1)*100</f>
        <v>0</v>
      </c>
      <c r="AB45" s="250">
        <f>(AB44/AB41-1)*100</f>
        <v>0</v>
      </c>
      <c r="AC45" s="250">
        <f>(AC44/AC41-1)*100</f>
        <v>-3.3259888352667577</v>
      </c>
      <c r="AD45" s="258"/>
      <c r="AF45" s="250"/>
      <c r="AG45" s="250"/>
      <c r="AH45" s="250"/>
      <c r="AI45" s="250"/>
      <c r="AJ45" s="250"/>
      <c r="AK45" s="250"/>
      <c r="AL45" s="250"/>
      <c r="AM45" s="250"/>
      <c r="AN45" s="254"/>
      <c r="AO45" s="250"/>
      <c r="AQ45" s="250"/>
      <c r="AR45" s="250"/>
    </row>
    <row r="46" spans="1:40" ht="12.75">
      <c r="A46" s="256"/>
      <c r="B46" s="257"/>
      <c r="C46" s="250"/>
      <c r="D46" s="250"/>
      <c r="E46" s="84"/>
      <c r="F46" s="250"/>
      <c r="G46" s="250"/>
      <c r="H46" s="84"/>
      <c r="I46" s="250"/>
      <c r="J46" s="250"/>
      <c r="K46" s="250"/>
      <c r="L46" s="250"/>
      <c r="M46" s="250"/>
      <c r="N46" s="84"/>
      <c r="O46" s="84"/>
      <c r="P46" s="84"/>
      <c r="Q46" s="250"/>
      <c r="R46" s="84"/>
      <c r="S46" s="250"/>
      <c r="T46" s="250"/>
      <c r="U46" s="84"/>
      <c r="V46" s="250"/>
      <c r="W46" s="250"/>
      <c r="X46" s="250"/>
      <c r="Y46" s="84"/>
      <c r="Z46" s="250"/>
      <c r="AA46" s="250"/>
      <c r="AB46" s="250"/>
      <c r="AC46" s="250"/>
      <c r="AD46" s="258"/>
      <c r="AK46" s="250"/>
      <c r="AN46" s="250"/>
    </row>
    <row r="47" spans="1:40" ht="12.75">
      <c r="A47" s="256"/>
      <c r="B47" s="259">
        <f>1+B44</f>
        <v>2004</v>
      </c>
      <c r="C47" s="254">
        <v>0.2</v>
      </c>
      <c r="D47" s="254">
        <v>7.1</v>
      </c>
      <c r="E47" s="84">
        <v>3.7</v>
      </c>
      <c r="F47" s="376">
        <v>4.2</v>
      </c>
      <c r="G47" s="254">
        <v>45</v>
      </c>
      <c r="H47" s="84"/>
      <c r="I47" s="254">
        <v>0.2</v>
      </c>
      <c r="J47" s="377">
        <v>0.03</v>
      </c>
      <c r="K47" s="254">
        <v>239</v>
      </c>
      <c r="L47" s="376">
        <v>6.3</v>
      </c>
      <c r="M47" s="254">
        <v>15</v>
      </c>
      <c r="N47" s="84"/>
      <c r="O47" s="84"/>
      <c r="P47" s="84"/>
      <c r="Q47" s="254">
        <v>55</v>
      </c>
      <c r="R47" s="84">
        <v>0</v>
      </c>
      <c r="S47" s="255">
        <v>13</v>
      </c>
      <c r="T47" s="254">
        <v>0.2</v>
      </c>
      <c r="U47" s="84">
        <v>4</v>
      </c>
      <c r="V47" s="254">
        <v>8</v>
      </c>
      <c r="W47" s="254"/>
      <c r="X47" s="250">
        <v>0.01</v>
      </c>
      <c r="Y47" s="84">
        <v>9.3</v>
      </c>
      <c r="Z47" s="254">
        <v>0</v>
      </c>
      <c r="AA47" s="254">
        <v>0.1</v>
      </c>
      <c r="AB47" s="254">
        <v>41</v>
      </c>
      <c r="AC47" s="526">
        <f>SUM(C47:AB47)</f>
        <v>451.34000000000003</v>
      </c>
      <c r="AD47" s="258"/>
      <c r="AE47" s="351">
        <f>1+AE44</f>
        <v>2004</v>
      </c>
      <c r="AF47" s="150">
        <f>+C47+F47+G47+I47+J47+K47+L47+M47+S47+T47+V47+Z47+AA47+AB47</f>
        <v>372.23</v>
      </c>
      <c r="AK47" s="254"/>
      <c r="AN47" s="250"/>
    </row>
    <row r="48" spans="1:44" ht="12.75">
      <c r="A48" s="256"/>
      <c r="B48" s="257" t="s">
        <v>15</v>
      </c>
      <c r="C48" s="250">
        <f aca="true" t="shared" si="6" ref="C48:V48">(C47/C44-1)*100</f>
        <v>100</v>
      </c>
      <c r="D48" s="250">
        <f t="shared" si="6"/>
        <v>2.898550724637672</v>
      </c>
      <c r="E48" s="250">
        <f t="shared" si="6"/>
        <v>-9.756097560975597</v>
      </c>
      <c r="F48" s="250">
        <f t="shared" si="6"/>
        <v>0</v>
      </c>
      <c r="G48" s="250">
        <f>(G47/G44-1)*100</f>
        <v>-10.358565737051794</v>
      </c>
      <c r="H48" s="250" t="e">
        <f t="shared" si="6"/>
        <v>#DIV/0!</v>
      </c>
      <c r="I48" s="250">
        <f>(I47/I44-1)*100</f>
        <v>100</v>
      </c>
      <c r="J48" s="250">
        <v>0.04</v>
      </c>
      <c r="K48" s="250">
        <f>(K47/K44-1)*100</f>
        <v>-0.4166666666666652</v>
      </c>
      <c r="L48" s="250">
        <f t="shared" si="6"/>
        <v>6.7796610169491345</v>
      </c>
      <c r="M48" s="250">
        <f t="shared" si="6"/>
        <v>0</v>
      </c>
      <c r="N48" s="250" t="e">
        <f>(N47/N44-1)*100</f>
        <v>#DIV/0!</v>
      </c>
      <c r="O48" s="250" t="e">
        <f>(O47/O44-1)*100</f>
        <v>#DIV/0!</v>
      </c>
      <c r="P48" s="250" t="e">
        <f>(P47/P44-1)*100</f>
        <v>#DIV/0!</v>
      </c>
      <c r="Q48" s="250">
        <f>(Q47/Q44-1)*100</f>
        <v>-14.0625</v>
      </c>
      <c r="R48" s="250"/>
      <c r="S48" s="250">
        <f t="shared" si="6"/>
        <v>16.07142857142858</v>
      </c>
      <c r="T48" s="250">
        <f t="shared" si="6"/>
        <v>0</v>
      </c>
      <c r="U48" s="250">
        <f t="shared" si="6"/>
        <v>-19.999999999999996</v>
      </c>
      <c r="V48" s="250">
        <f t="shared" si="6"/>
        <v>0</v>
      </c>
      <c r="W48" s="250"/>
      <c r="X48" s="254">
        <v>0</v>
      </c>
      <c r="Y48" s="250">
        <f>(Y47/Y44-1)*100</f>
        <v>0</v>
      </c>
      <c r="Z48" s="250"/>
      <c r="AA48" s="250">
        <f>(AA47/AA44-1)*100</f>
        <v>0</v>
      </c>
      <c r="AB48" s="250">
        <f>(AB47/AB44-1)*100</f>
        <v>-10.869565217391308</v>
      </c>
      <c r="AC48" s="250">
        <f>(AC47/AC44-1)*100</f>
        <v>-4.041671095992328</v>
      </c>
      <c r="AD48" s="258"/>
      <c r="AF48" s="250"/>
      <c r="AG48" s="250"/>
      <c r="AH48" s="250"/>
      <c r="AI48" s="250"/>
      <c r="AJ48" s="250"/>
      <c r="AK48" s="250"/>
      <c r="AL48" s="250"/>
      <c r="AM48" s="250"/>
      <c r="AN48" s="254"/>
      <c r="AO48" s="250"/>
      <c r="AQ48" s="250"/>
      <c r="AR48" s="250"/>
    </row>
    <row r="49" spans="1:44" ht="12.75">
      <c r="A49" s="256"/>
      <c r="B49" s="257"/>
      <c r="C49" s="250"/>
      <c r="D49" s="250"/>
      <c r="E49" s="250"/>
      <c r="F49" s="250"/>
      <c r="G49" s="250"/>
      <c r="H49" s="250"/>
      <c r="I49" s="250"/>
      <c r="J49" s="250"/>
      <c r="K49" s="250"/>
      <c r="L49" s="250"/>
      <c r="M49" s="250"/>
      <c r="N49" s="250"/>
      <c r="O49" s="250"/>
      <c r="P49" s="250"/>
      <c r="Q49" s="250"/>
      <c r="R49" s="250"/>
      <c r="S49" s="250"/>
      <c r="T49" s="250"/>
      <c r="U49" s="250"/>
      <c r="V49" s="250"/>
      <c r="W49" s="250"/>
      <c r="X49" s="250"/>
      <c r="Y49" s="250"/>
      <c r="Z49" s="250"/>
      <c r="AA49" s="250"/>
      <c r="AB49" s="250"/>
      <c r="AC49" s="250"/>
      <c r="AD49" s="258"/>
      <c r="AF49" s="250"/>
      <c r="AG49" s="250"/>
      <c r="AH49" s="250"/>
      <c r="AI49" s="250"/>
      <c r="AJ49" s="250"/>
      <c r="AK49" s="250"/>
      <c r="AL49" s="250"/>
      <c r="AM49" s="250"/>
      <c r="AN49" s="250"/>
      <c r="AO49" s="250"/>
      <c r="AQ49" s="250"/>
      <c r="AR49" s="250"/>
    </row>
    <row r="50" spans="1:40" ht="12.75">
      <c r="A50" s="256"/>
      <c r="B50" s="259">
        <f>1+B47</f>
        <v>2005</v>
      </c>
      <c r="C50" s="395">
        <v>0.2</v>
      </c>
      <c r="D50" s="395">
        <v>16.1</v>
      </c>
      <c r="E50" s="84">
        <v>3.7</v>
      </c>
      <c r="F50" s="376">
        <v>4.1</v>
      </c>
      <c r="G50" s="254">
        <v>50.8</v>
      </c>
      <c r="H50" s="84"/>
      <c r="I50" s="254">
        <v>0.3</v>
      </c>
      <c r="J50" s="254">
        <v>0.01</v>
      </c>
      <c r="K50" s="395">
        <v>245</v>
      </c>
      <c r="L50" s="255">
        <v>6.5</v>
      </c>
      <c r="M50" s="254">
        <v>15</v>
      </c>
      <c r="N50" s="84"/>
      <c r="O50" s="84"/>
      <c r="P50" s="84"/>
      <c r="Q50" s="254">
        <v>63</v>
      </c>
      <c r="R50" s="84">
        <v>0</v>
      </c>
      <c r="S50" s="255">
        <v>16</v>
      </c>
      <c r="T50" s="255">
        <v>0.2</v>
      </c>
      <c r="U50" s="84">
        <v>3</v>
      </c>
      <c r="V50" s="254">
        <v>8</v>
      </c>
      <c r="W50" s="254"/>
      <c r="X50" s="250">
        <v>0.01</v>
      </c>
      <c r="Y50" s="84">
        <v>9.3</v>
      </c>
      <c r="Z50" s="254">
        <v>0</v>
      </c>
      <c r="AA50" s="254">
        <v>0.2</v>
      </c>
      <c r="AB50" s="395">
        <v>45</v>
      </c>
      <c r="AC50" s="526">
        <f>SUM(C50:AB50)</f>
        <v>486.42</v>
      </c>
      <c r="AD50" s="258"/>
      <c r="AE50" s="351">
        <f>1+AE47</f>
        <v>2005</v>
      </c>
      <c r="AF50" s="150">
        <f>+C50+F50+G50+I50+J50+K50+L50+M50+S50+T50+V50+Z50+AA50+AB50</f>
        <v>391.30999999999995</v>
      </c>
      <c r="AK50" s="254"/>
      <c r="AN50" s="250"/>
    </row>
    <row r="51" spans="1:44" ht="12.75">
      <c r="A51" s="256"/>
      <c r="B51" s="257" t="s">
        <v>15</v>
      </c>
      <c r="C51" s="250">
        <f aca="true" t="shared" si="7" ref="C51:V51">(C50/C47-1)*100</f>
        <v>0</v>
      </c>
      <c r="D51" s="250">
        <f t="shared" si="7"/>
        <v>126.76056338028174</v>
      </c>
      <c r="E51" s="250">
        <f t="shared" si="7"/>
        <v>0</v>
      </c>
      <c r="F51" s="250">
        <f t="shared" si="7"/>
        <v>-2.3809523809523947</v>
      </c>
      <c r="G51" s="250">
        <f>(G50/G47-1)*100</f>
        <v>12.888888888888882</v>
      </c>
      <c r="H51" s="250" t="e">
        <f t="shared" si="7"/>
        <v>#DIV/0!</v>
      </c>
      <c r="I51" s="250">
        <f>(I50/I47-1)*100</f>
        <v>49.99999999999998</v>
      </c>
      <c r="J51" s="250">
        <f t="shared" si="7"/>
        <v>-66.66666666666666</v>
      </c>
      <c r="K51" s="250">
        <f>(K50/K47-1)*100</f>
        <v>2.5104602510460206</v>
      </c>
      <c r="L51" s="250">
        <f t="shared" si="7"/>
        <v>3.1746031746031855</v>
      </c>
      <c r="M51" s="250">
        <f t="shared" si="7"/>
        <v>0</v>
      </c>
      <c r="N51" s="250" t="e">
        <f>(N50/N47-1)*100</f>
        <v>#DIV/0!</v>
      </c>
      <c r="O51" s="250" t="e">
        <f>(O50/O47-1)*100</f>
        <v>#DIV/0!</v>
      </c>
      <c r="P51" s="250" t="e">
        <f>(P50/P47-1)*100</f>
        <v>#DIV/0!</v>
      </c>
      <c r="Q51" s="250">
        <f>(Q50/Q47-1)*100</f>
        <v>14.54545454545455</v>
      </c>
      <c r="R51" s="250"/>
      <c r="S51" s="250">
        <f>(S50/S47-1)*100</f>
        <v>23.076923076923084</v>
      </c>
      <c r="T51" s="250">
        <f t="shared" si="7"/>
        <v>0</v>
      </c>
      <c r="U51" s="250">
        <f t="shared" si="7"/>
        <v>-25</v>
      </c>
      <c r="V51" s="250">
        <f t="shared" si="7"/>
        <v>0</v>
      </c>
      <c r="W51" s="250"/>
      <c r="X51" s="254">
        <v>0</v>
      </c>
      <c r="Y51" s="250">
        <f>(Y50/Y47-1)*100</f>
        <v>0</v>
      </c>
      <c r="Z51" s="250"/>
      <c r="AA51" s="250">
        <f>(AA50/AA47-1)*100</f>
        <v>100</v>
      </c>
      <c r="AB51" s="250">
        <f>(AB50/AB47-1)*100</f>
        <v>9.756097560975618</v>
      </c>
      <c r="AC51" s="250">
        <f>(AC50/AC47-1)*100</f>
        <v>7.772411042672922</v>
      </c>
      <c r="AD51" s="258"/>
      <c r="AF51" s="250"/>
      <c r="AG51" s="250"/>
      <c r="AH51" s="250"/>
      <c r="AI51" s="250"/>
      <c r="AJ51" s="250"/>
      <c r="AK51" s="250"/>
      <c r="AL51" s="250"/>
      <c r="AM51" s="250"/>
      <c r="AN51" s="254"/>
      <c r="AO51" s="250"/>
      <c r="AQ51" s="250"/>
      <c r="AR51" s="250"/>
    </row>
    <row r="52" spans="1:44" ht="12.75">
      <c r="A52" s="256"/>
      <c r="B52" s="257"/>
      <c r="C52" s="250"/>
      <c r="D52" s="250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  <c r="R52" s="250"/>
      <c r="S52" s="250"/>
      <c r="T52" s="250"/>
      <c r="U52" s="250"/>
      <c r="V52" s="250"/>
      <c r="W52" s="250"/>
      <c r="X52" s="254"/>
      <c r="Y52" s="250"/>
      <c r="Z52" s="250"/>
      <c r="AA52" s="250"/>
      <c r="AB52" s="250"/>
      <c r="AC52" s="250"/>
      <c r="AD52" s="258"/>
      <c r="AF52" s="250"/>
      <c r="AG52" s="250"/>
      <c r="AH52" s="250"/>
      <c r="AI52" s="250"/>
      <c r="AJ52" s="250"/>
      <c r="AK52" s="250"/>
      <c r="AL52" s="250"/>
      <c r="AM52" s="250"/>
      <c r="AN52" s="254"/>
      <c r="AO52" s="250"/>
      <c r="AQ52" s="250"/>
      <c r="AR52" s="250"/>
    </row>
    <row r="53" spans="1:44" ht="12.75">
      <c r="A53" s="256"/>
      <c r="B53" s="259">
        <f>1+B50</f>
        <v>2006</v>
      </c>
      <c r="C53" s="395">
        <v>0.15</v>
      </c>
      <c r="D53" s="395">
        <v>18.2</v>
      </c>
      <c r="E53" s="84">
        <v>3.7</v>
      </c>
      <c r="F53" s="376">
        <v>4.5</v>
      </c>
      <c r="G53" s="254">
        <v>50</v>
      </c>
      <c r="H53" s="84"/>
      <c r="I53" s="254">
        <v>0.1</v>
      </c>
      <c r="J53" s="254">
        <v>0.01</v>
      </c>
      <c r="K53" s="395">
        <v>252.7</v>
      </c>
      <c r="L53" s="255">
        <v>6.5</v>
      </c>
      <c r="M53" s="254">
        <v>15</v>
      </c>
      <c r="N53" s="84"/>
      <c r="O53" s="84"/>
      <c r="P53" s="84"/>
      <c r="Q53" s="254">
        <v>30</v>
      </c>
      <c r="R53" s="84">
        <v>0</v>
      </c>
      <c r="S53" s="255">
        <v>17</v>
      </c>
      <c r="T53" s="255">
        <v>0.2</v>
      </c>
      <c r="U53" s="84">
        <v>3</v>
      </c>
      <c r="V53" s="254">
        <v>8</v>
      </c>
      <c r="W53" s="254"/>
      <c r="X53" s="250">
        <v>0.01</v>
      </c>
      <c r="Y53" s="84">
        <v>9.3</v>
      </c>
      <c r="Z53" s="254">
        <v>0</v>
      </c>
      <c r="AA53" s="254">
        <v>0.2</v>
      </c>
      <c r="AB53" s="395">
        <v>44</v>
      </c>
      <c r="AC53" s="526">
        <f>SUM(C53:AB53)</f>
        <v>462.57</v>
      </c>
      <c r="AD53" s="258"/>
      <c r="AE53" s="351">
        <f>1+AE50</f>
        <v>2006</v>
      </c>
      <c r="AF53" s="150">
        <f>+C53+F53+G53+I53+J53+K53+L53+M53+S53+T53+V53+Z53+AA53+AB53</f>
        <v>398.35999999999996</v>
      </c>
      <c r="AK53" s="254"/>
      <c r="AN53" s="250"/>
      <c r="AQ53" s="250"/>
      <c r="AR53" s="250"/>
    </row>
    <row r="54" spans="1:44" ht="12.75">
      <c r="A54" s="256"/>
      <c r="B54" s="257" t="s">
        <v>15</v>
      </c>
      <c r="C54" s="250">
        <f aca="true" t="shared" si="8" ref="C54:V54">(C53/C50-1)*100</f>
        <v>-25.00000000000001</v>
      </c>
      <c r="D54" s="250">
        <f t="shared" si="8"/>
        <v>13.043478260869556</v>
      </c>
      <c r="E54" s="250">
        <f t="shared" si="8"/>
        <v>0</v>
      </c>
      <c r="F54" s="250">
        <f>(F53/F50-1)*100</f>
        <v>9.756097560975618</v>
      </c>
      <c r="G54" s="250">
        <f>(G53/G50-1)*100</f>
        <v>-1.5748031496062964</v>
      </c>
      <c r="H54" s="250" t="e">
        <f t="shared" si="8"/>
        <v>#DIV/0!</v>
      </c>
      <c r="I54" s="250">
        <f>(I53/I50-1)*100</f>
        <v>-66.66666666666666</v>
      </c>
      <c r="J54" s="250">
        <f t="shared" si="8"/>
        <v>0</v>
      </c>
      <c r="K54" s="250">
        <f t="shared" si="8"/>
        <v>3.142857142857136</v>
      </c>
      <c r="L54" s="250">
        <f t="shared" si="8"/>
        <v>0</v>
      </c>
      <c r="M54" s="250">
        <f t="shared" si="8"/>
        <v>0</v>
      </c>
      <c r="N54" s="250" t="e">
        <f>(N53/N50-1)*100</f>
        <v>#DIV/0!</v>
      </c>
      <c r="O54" s="250" t="e">
        <f>(O53/O50-1)*100</f>
        <v>#DIV/0!</v>
      </c>
      <c r="P54" s="250" t="e">
        <f>(P53/P50-1)*100</f>
        <v>#DIV/0!</v>
      </c>
      <c r="Q54" s="250">
        <f>(Q53/Q50-1)*100</f>
        <v>-52.38095238095239</v>
      </c>
      <c r="R54" s="250"/>
      <c r="S54" s="250">
        <f>(S53/S50-1)*100</f>
        <v>6.25</v>
      </c>
      <c r="T54" s="250">
        <f t="shared" si="8"/>
        <v>0</v>
      </c>
      <c r="U54" s="250">
        <f t="shared" si="8"/>
        <v>0</v>
      </c>
      <c r="V54" s="250">
        <f t="shared" si="8"/>
        <v>0</v>
      </c>
      <c r="W54" s="250"/>
      <c r="X54" s="250">
        <f>(X53/X50-1)*100</f>
        <v>0</v>
      </c>
      <c r="Y54" s="250">
        <f>(Y53/Y50-1)*100</f>
        <v>0</v>
      </c>
      <c r="Z54" s="250"/>
      <c r="AA54" s="250">
        <f>(AA53/AA50-1)*100</f>
        <v>0</v>
      </c>
      <c r="AB54" s="250">
        <f>(AB53/AB50-1)*100</f>
        <v>-2.2222222222222254</v>
      </c>
      <c r="AC54" s="250">
        <f>(AC53/AC50-1)*100</f>
        <v>-4.903170099913656</v>
      </c>
      <c r="AD54" s="258"/>
      <c r="AF54" s="250"/>
      <c r="AG54" s="250"/>
      <c r="AH54" s="250"/>
      <c r="AI54" s="250"/>
      <c r="AJ54" s="250"/>
      <c r="AK54" s="250"/>
      <c r="AL54" s="250"/>
      <c r="AM54" s="250"/>
      <c r="AN54" s="250"/>
      <c r="AO54" s="250"/>
      <c r="AQ54" s="250"/>
      <c r="AR54" s="250"/>
    </row>
    <row r="55" spans="1:40" ht="12.75">
      <c r="A55" s="256"/>
      <c r="B55" s="257"/>
      <c r="C55" s="250"/>
      <c r="D55" s="250"/>
      <c r="E55" s="250"/>
      <c r="F55" s="250"/>
      <c r="G55" s="250"/>
      <c r="H55" s="250"/>
      <c r="I55" s="250"/>
      <c r="J55" s="250"/>
      <c r="K55" s="250"/>
      <c r="L55" s="250"/>
      <c r="M55" s="250"/>
      <c r="N55" s="250"/>
      <c r="O55" s="250"/>
      <c r="P55" s="250"/>
      <c r="Q55" s="250"/>
      <c r="R55" s="250"/>
      <c r="S55" s="250"/>
      <c r="T55" s="250"/>
      <c r="U55" s="250"/>
      <c r="V55" s="250"/>
      <c r="W55" s="250"/>
      <c r="X55" s="250"/>
      <c r="Y55" s="250"/>
      <c r="Z55" s="250"/>
      <c r="AA55" s="250"/>
      <c r="AB55" s="250"/>
      <c r="AC55" s="250"/>
      <c r="AD55" s="258"/>
      <c r="AK55" s="250"/>
      <c r="AN55" s="250"/>
    </row>
    <row r="56" spans="1:40" ht="12.75">
      <c r="A56" s="256"/>
      <c r="B56" s="259">
        <f>1+B53</f>
        <v>2007</v>
      </c>
      <c r="C56" s="395">
        <v>0</v>
      </c>
      <c r="D56" s="395">
        <v>20.1</v>
      </c>
      <c r="E56" s="84">
        <v>3.7</v>
      </c>
      <c r="F56" s="376">
        <v>0</v>
      </c>
      <c r="G56" s="254">
        <v>49</v>
      </c>
      <c r="H56" s="84"/>
      <c r="I56" s="254">
        <v>0.2</v>
      </c>
      <c r="J56" s="254">
        <v>0.02</v>
      </c>
      <c r="K56" s="395">
        <v>265</v>
      </c>
      <c r="L56" s="255">
        <v>6.5</v>
      </c>
      <c r="M56" s="254">
        <v>15</v>
      </c>
      <c r="N56" s="84"/>
      <c r="O56" s="84"/>
      <c r="P56" s="84"/>
      <c r="Q56" s="254">
        <v>38</v>
      </c>
      <c r="R56" s="84">
        <v>0</v>
      </c>
      <c r="S56" s="255">
        <v>17</v>
      </c>
      <c r="T56" s="255">
        <v>0.2</v>
      </c>
      <c r="U56" s="84">
        <v>3</v>
      </c>
      <c r="V56" s="254">
        <v>8</v>
      </c>
      <c r="W56" s="254"/>
      <c r="X56" s="250">
        <v>0.01</v>
      </c>
      <c r="Y56" s="84">
        <v>9.3</v>
      </c>
      <c r="Z56" s="254">
        <v>0</v>
      </c>
      <c r="AA56" s="254">
        <v>0.2</v>
      </c>
      <c r="AB56" s="395">
        <v>43</v>
      </c>
      <c r="AC56" s="527">
        <f>SUM(C56:AB56)</f>
        <v>478.22999999999996</v>
      </c>
      <c r="AD56" s="258"/>
      <c r="AK56" s="250"/>
      <c r="AN56" s="250"/>
    </row>
    <row r="57" spans="1:40" ht="12.75">
      <c r="A57" s="256"/>
      <c r="B57" s="257" t="s">
        <v>15</v>
      </c>
      <c r="C57" s="250">
        <f aca="true" t="shared" si="9" ref="C57:Q57">(C56/C53-1)*100</f>
        <v>-100</v>
      </c>
      <c r="D57" s="250">
        <f t="shared" si="9"/>
        <v>10.439560439560447</v>
      </c>
      <c r="E57" s="250">
        <f t="shared" si="9"/>
        <v>0</v>
      </c>
      <c r="F57" s="250">
        <f t="shared" si="9"/>
        <v>-100</v>
      </c>
      <c r="G57" s="250">
        <f t="shared" si="9"/>
        <v>-2.0000000000000018</v>
      </c>
      <c r="H57" s="250" t="e">
        <f t="shared" si="9"/>
        <v>#DIV/0!</v>
      </c>
      <c r="I57" s="250">
        <f>(I56/I53-1)*100</f>
        <v>100</v>
      </c>
      <c r="J57" s="250">
        <f t="shared" si="9"/>
        <v>100</v>
      </c>
      <c r="K57" s="250">
        <f t="shared" si="9"/>
        <v>4.867431737237826</v>
      </c>
      <c r="L57" s="250">
        <f t="shared" si="9"/>
        <v>0</v>
      </c>
      <c r="M57" s="250">
        <f t="shared" si="9"/>
        <v>0</v>
      </c>
      <c r="N57" s="250" t="e">
        <f t="shared" si="9"/>
        <v>#DIV/0!</v>
      </c>
      <c r="O57" s="250" t="e">
        <f t="shared" si="9"/>
        <v>#DIV/0!</v>
      </c>
      <c r="P57" s="250" t="e">
        <f t="shared" si="9"/>
        <v>#DIV/0!</v>
      </c>
      <c r="Q57" s="250">
        <f t="shared" si="9"/>
        <v>26.66666666666666</v>
      </c>
      <c r="R57" s="250"/>
      <c r="S57" s="250">
        <f aca="true" t="shared" si="10" ref="S57:Y57">(S56/S53-1)*100</f>
        <v>0</v>
      </c>
      <c r="T57" s="250">
        <f t="shared" si="10"/>
        <v>0</v>
      </c>
      <c r="U57" s="250">
        <f t="shared" si="10"/>
        <v>0</v>
      </c>
      <c r="V57" s="250">
        <f t="shared" si="10"/>
        <v>0</v>
      </c>
      <c r="W57" s="250"/>
      <c r="X57" s="250">
        <f t="shared" si="10"/>
        <v>0</v>
      </c>
      <c r="Y57" s="250">
        <f t="shared" si="10"/>
        <v>0</v>
      </c>
      <c r="Z57" s="250"/>
      <c r="AA57" s="250">
        <f>(AA56/AA53-1)*100</f>
        <v>0</v>
      </c>
      <c r="AB57" s="250">
        <f>(AB56/AB53-1)*100</f>
        <v>-2.2727272727272707</v>
      </c>
      <c r="AC57" s="250">
        <f>(AC56/AC53-1)*100</f>
        <v>3.3854335560023374</v>
      </c>
      <c r="AD57" s="258"/>
      <c r="AK57" s="250"/>
      <c r="AN57" s="250"/>
    </row>
    <row r="58" spans="1:40" ht="12.75">
      <c r="A58" s="256"/>
      <c r="B58" s="257"/>
      <c r="C58" s="250"/>
      <c r="D58" s="250"/>
      <c r="E58" s="250"/>
      <c r="F58" s="250"/>
      <c r="G58" s="250"/>
      <c r="H58" s="250"/>
      <c r="I58" s="250"/>
      <c r="J58" s="250"/>
      <c r="K58" s="250"/>
      <c r="L58" s="250"/>
      <c r="M58" s="250"/>
      <c r="N58" s="250"/>
      <c r="O58" s="250"/>
      <c r="P58" s="250"/>
      <c r="Q58" s="250"/>
      <c r="R58" s="250"/>
      <c r="S58" s="250"/>
      <c r="T58" s="250"/>
      <c r="U58" s="250"/>
      <c r="V58" s="250"/>
      <c r="W58" s="250"/>
      <c r="X58" s="250"/>
      <c r="Y58" s="250"/>
      <c r="Z58" s="250"/>
      <c r="AA58" s="250"/>
      <c r="AB58" s="250"/>
      <c r="AC58" s="250"/>
      <c r="AD58" s="258"/>
      <c r="AK58" s="250"/>
      <c r="AN58" s="250"/>
    </row>
    <row r="59" spans="1:40" ht="12.75">
      <c r="A59" s="256"/>
      <c r="B59" s="257">
        <f>1+B56</f>
        <v>2008</v>
      </c>
      <c r="C59" s="395">
        <v>0</v>
      </c>
      <c r="D59" s="395">
        <v>22</v>
      </c>
      <c r="E59" s="84">
        <v>3.7</v>
      </c>
      <c r="F59" s="376">
        <v>0</v>
      </c>
      <c r="G59" s="254">
        <v>49</v>
      </c>
      <c r="H59" s="84"/>
      <c r="I59" s="254">
        <v>0.2</v>
      </c>
      <c r="J59" s="254">
        <v>0.02</v>
      </c>
      <c r="K59" s="395">
        <v>260</v>
      </c>
      <c r="L59" s="255">
        <v>6.5</v>
      </c>
      <c r="M59" s="535">
        <v>15</v>
      </c>
      <c r="N59" s="84"/>
      <c r="O59" s="84"/>
      <c r="P59" s="84"/>
      <c r="Q59" s="254">
        <v>35</v>
      </c>
      <c r="R59" s="84">
        <v>0</v>
      </c>
      <c r="S59" s="255">
        <v>17</v>
      </c>
      <c r="T59" s="255">
        <v>0.2</v>
      </c>
      <c r="U59" s="84">
        <v>3</v>
      </c>
      <c r="V59" s="254">
        <v>8</v>
      </c>
      <c r="W59" s="254"/>
      <c r="X59" s="250">
        <v>0.01</v>
      </c>
      <c r="Y59" s="84">
        <v>9.3</v>
      </c>
      <c r="Z59" s="254">
        <v>0</v>
      </c>
      <c r="AA59" s="535">
        <v>0.2</v>
      </c>
      <c r="AB59" s="395">
        <v>43</v>
      </c>
      <c r="AC59" s="527">
        <f>SUM(C59:AB59)</f>
        <v>472.13</v>
      </c>
      <c r="AD59" s="258"/>
      <c r="AK59" s="250"/>
      <c r="AN59" s="250"/>
    </row>
    <row r="60" spans="1:40" ht="12.75">
      <c r="A60" s="256"/>
      <c r="B60" s="257" t="s">
        <v>15</v>
      </c>
      <c r="C60" s="250" t="e">
        <f>(C59/C56-1)*100</f>
        <v>#DIV/0!</v>
      </c>
      <c r="D60" s="250">
        <f>(D59/D56-1)*100</f>
        <v>9.45273631840795</v>
      </c>
      <c r="E60" s="250">
        <f>(E59/E56-1)*100</f>
        <v>0</v>
      </c>
      <c r="F60" s="250">
        <v>0</v>
      </c>
      <c r="G60" s="250">
        <f aca="true" t="shared" si="11" ref="G60:AC60">(G59/G56-1)*100</f>
        <v>0</v>
      </c>
      <c r="H60" s="250" t="e">
        <f t="shared" si="11"/>
        <v>#DIV/0!</v>
      </c>
      <c r="I60" s="250">
        <f t="shared" si="11"/>
        <v>0</v>
      </c>
      <c r="J60" s="250">
        <f t="shared" si="11"/>
        <v>0</v>
      </c>
      <c r="K60" s="250">
        <f t="shared" si="11"/>
        <v>-1.8867924528301883</v>
      </c>
      <c r="L60" s="250">
        <f t="shared" si="11"/>
        <v>0</v>
      </c>
      <c r="M60" s="479">
        <f t="shared" si="11"/>
        <v>0</v>
      </c>
      <c r="N60" s="250" t="e">
        <f t="shared" si="11"/>
        <v>#DIV/0!</v>
      </c>
      <c r="O60" s="250" t="e">
        <f t="shared" si="11"/>
        <v>#DIV/0!</v>
      </c>
      <c r="P60" s="250" t="e">
        <f t="shared" si="11"/>
        <v>#DIV/0!</v>
      </c>
      <c r="Q60" s="250">
        <f t="shared" si="11"/>
        <v>-7.8947368421052655</v>
      </c>
      <c r="R60" s="250" t="e">
        <f t="shared" si="11"/>
        <v>#DIV/0!</v>
      </c>
      <c r="S60" s="250">
        <f t="shared" si="11"/>
        <v>0</v>
      </c>
      <c r="T60" s="250">
        <f t="shared" si="11"/>
        <v>0</v>
      </c>
      <c r="U60" s="250">
        <f t="shared" si="11"/>
        <v>0</v>
      </c>
      <c r="V60" s="250">
        <f t="shared" si="11"/>
        <v>0</v>
      </c>
      <c r="W60" s="250" t="e">
        <f t="shared" si="11"/>
        <v>#DIV/0!</v>
      </c>
      <c r="X60" s="250">
        <f t="shared" si="11"/>
        <v>0</v>
      </c>
      <c r="Y60" s="250">
        <f t="shared" si="11"/>
        <v>0</v>
      </c>
      <c r="Z60" s="250"/>
      <c r="AA60" s="479">
        <f t="shared" si="11"/>
        <v>0</v>
      </c>
      <c r="AB60" s="250">
        <f t="shared" si="11"/>
        <v>0</v>
      </c>
      <c r="AC60" s="250">
        <f t="shared" si="11"/>
        <v>-1.2755368755619556</v>
      </c>
      <c r="AD60" s="258"/>
      <c r="AK60" s="250"/>
      <c r="AN60" s="250"/>
    </row>
    <row r="61" spans="1:40" ht="12.75">
      <c r="A61" s="114"/>
      <c r="B61" s="118" t="s">
        <v>11</v>
      </c>
      <c r="C61" s="8" t="s">
        <v>13</v>
      </c>
      <c r="D61" s="518" t="s">
        <v>74</v>
      </c>
      <c r="E61" s="396" t="s">
        <v>64</v>
      </c>
      <c r="F61" s="523" t="s">
        <v>14</v>
      </c>
      <c r="G61" s="523" t="s">
        <v>49</v>
      </c>
      <c r="H61" s="396" t="s">
        <v>65</v>
      </c>
      <c r="I61" s="523" t="s">
        <v>54</v>
      </c>
      <c r="J61" s="523" t="s">
        <v>55</v>
      </c>
      <c r="K61" s="523" t="s">
        <v>50</v>
      </c>
      <c r="L61" s="523" t="s">
        <v>53</v>
      </c>
      <c r="M61" s="523" t="s">
        <v>51</v>
      </c>
      <c r="N61" s="396" t="s">
        <v>66</v>
      </c>
      <c r="O61" s="396" t="s">
        <v>67</v>
      </c>
      <c r="P61" s="396" t="s">
        <v>68</v>
      </c>
      <c r="Q61" s="518" t="s">
        <v>69</v>
      </c>
      <c r="R61" s="396" t="s">
        <v>70</v>
      </c>
      <c r="S61" s="523" t="s">
        <v>12</v>
      </c>
      <c r="T61" s="8" t="s">
        <v>57</v>
      </c>
      <c r="U61" s="396" t="s">
        <v>71</v>
      </c>
      <c r="V61" s="523" t="s">
        <v>56</v>
      </c>
      <c r="W61" s="396" t="s">
        <v>75</v>
      </c>
      <c r="X61" s="518" t="s">
        <v>72</v>
      </c>
      <c r="Y61" s="396" t="s">
        <v>73</v>
      </c>
      <c r="Z61" s="523" t="s">
        <v>59</v>
      </c>
      <c r="AA61" s="523" t="s">
        <v>58</v>
      </c>
      <c r="AB61" s="523" t="s">
        <v>52</v>
      </c>
      <c r="AC61" s="138" t="s">
        <v>60</v>
      </c>
      <c r="AD61" s="116"/>
      <c r="AF61" s="198"/>
      <c r="AK61" s="60"/>
      <c r="AN61" s="400"/>
    </row>
    <row r="62" spans="1:30" ht="12.75">
      <c r="A62" s="120"/>
      <c r="B62" s="119"/>
      <c r="C62" s="121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2"/>
    </row>
    <row r="63" ht="12.75">
      <c r="B63" s="118"/>
    </row>
    <row r="64" spans="2:31" ht="12.75"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E64" s="351" t="s">
        <v>11</v>
      </c>
    </row>
    <row r="65" ht="12.75">
      <c r="B65" s="118"/>
    </row>
    <row r="66" spans="2:29" ht="12.75">
      <c r="B66" s="118"/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  <c r="AC66" s="123"/>
    </row>
    <row r="67" ht="12.75">
      <c r="B67" s="118"/>
    </row>
    <row r="70" spans="3:28" ht="12.75">
      <c r="C70" s="380"/>
      <c r="D70" s="380"/>
      <c r="E70" s="380"/>
      <c r="F70" s="380"/>
      <c r="G70" s="380"/>
      <c r="H70" s="380"/>
      <c r="I70" s="380"/>
      <c r="J70" s="380"/>
      <c r="K70" s="380"/>
      <c r="L70" s="380"/>
      <c r="M70" s="380"/>
      <c r="N70" s="380"/>
      <c r="O70" s="380"/>
      <c r="P70" s="380"/>
      <c r="Q70" s="380"/>
      <c r="R70" s="380"/>
      <c r="S70" s="380"/>
      <c r="T70" s="380"/>
      <c r="U70" s="380"/>
      <c r="V70" s="380"/>
      <c r="W70" s="380"/>
      <c r="X70" s="380"/>
      <c r="Y70" s="380"/>
      <c r="Z70" s="380"/>
      <c r="AA70" s="380"/>
      <c r="AB70" s="380"/>
    </row>
    <row r="71" spans="3:28" ht="12.75">
      <c r="C71" s="380"/>
      <c r="D71" s="380"/>
      <c r="E71" s="380"/>
      <c r="F71" s="380"/>
      <c r="G71" s="380"/>
      <c r="H71" s="380"/>
      <c r="I71" s="380"/>
      <c r="J71" s="380"/>
      <c r="K71" s="380"/>
      <c r="L71" s="380"/>
      <c r="M71" s="380"/>
      <c r="N71" s="380"/>
      <c r="O71" s="380"/>
      <c r="P71" s="380"/>
      <c r="Q71" s="380"/>
      <c r="R71" s="380"/>
      <c r="S71" s="380"/>
      <c r="T71" s="380"/>
      <c r="U71" s="380"/>
      <c r="V71" s="380"/>
      <c r="W71" s="380"/>
      <c r="X71" s="380"/>
      <c r="Y71" s="380"/>
      <c r="Z71" s="380"/>
      <c r="AA71" s="380"/>
      <c r="AB71" s="380"/>
    </row>
    <row r="72" spans="3:28" ht="12.75">
      <c r="C72" s="380"/>
      <c r="D72" s="380"/>
      <c r="E72" s="380"/>
      <c r="F72" s="380"/>
      <c r="G72" s="380"/>
      <c r="H72" s="380"/>
      <c r="I72" s="380"/>
      <c r="J72" s="380"/>
      <c r="K72" s="380"/>
      <c r="L72" s="380"/>
      <c r="M72" s="380"/>
      <c r="N72" s="380"/>
      <c r="O72" s="380"/>
      <c r="P72" s="380"/>
      <c r="Q72" s="380"/>
      <c r="R72" s="380"/>
      <c r="S72" s="380"/>
      <c r="T72" s="380"/>
      <c r="U72" s="380"/>
      <c r="V72" s="380"/>
      <c r="W72" s="380"/>
      <c r="X72" s="380"/>
      <c r="Y72" s="380"/>
      <c r="Z72" s="380"/>
      <c r="AA72" s="380"/>
      <c r="AB72" s="380"/>
    </row>
    <row r="73" spans="3:28" ht="12.75">
      <c r="C73" s="380"/>
      <c r="D73" s="380"/>
      <c r="E73" s="380"/>
      <c r="F73" s="380"/>
      <c r="G73" s="380"/>
      <c r="H73" s="380"/>
      <c r="I73" s="380"/>
      <c r="J73" s="380"/>
      <c r="K73" s="380"/>
      <c r="L73" s="380"/>
      <c r="M73" s="380"/>
      <c r="N73" s="380"/>
      <c r="O73" s="380"/>
      <c r="P73" s="380"/>
      <c r="Q73" s="380"/>
      <c r="R73" s="380"/>
      <c r="S73" s="380"/>
      <c r="T73" s="380"/>
      <c r="U73" s="380"/>
      <c r="V73" s="380"/>
      <c r="W73" s="380"/>
      <c r="X73" s="380"/>
      <c r="Y73" s="380"/>
      <c r="Z73" s="380"/>
      <c r="AA73" s="380"/>
      <c r="AB73" s="380"/>
    </row>
    <row r="74" spans="3:28" ht="12.75">
      <c r="C74" s="380"/>
      <c r="D74" s="380"/>
      <c r="E74" s="380"/>
      <c r="F74" s="380"/>
      <c r="G74" s="380"/>
      <c r="H74" s="380"/>
      <c r="I74" s="380"/>
      <c r="J74" s="380"/>
      <c r="K74" s="380"/>
      <c r="L74" s="380"/>
      <c r="M74" s="440"/>
      <c r="N74" s="380"/>
      <c r="O74" s="380"/>
      <c r="P74" s="380"/>
      <c r="Q74" s="380"/>
      <c r="R74" s="380"/>
      <c r="S74" s="380"/>
      <c r="T74" s="380"/>
      <c r="U74" s="380"/>
      <c r="V74" s="380"/>
      <c r="W74" s="380"/>
      <c r="X74" s="380"/>
      <c r="Y74" s="380"/>
      <c r="Z74" s="380"/>
      <c r="AA74" s="380"/>
      <c r="AB74" s="380"/>
    </row>
    <row r="75" spans="3:28" ht="12.75">
      <c r="C75" s="380"/>
      <c r="D75" s="380"/>
      <c r="E75" s="380"/>
      <c r="F75" s="380"/>
      <c r="G75" s="380"/>
      <c r="H75" s="380"/>
      <c r="I75" s="380"/>
      <c r="J75" s="380"/>
      <c r="K75" s="380"/>
      <c r="L75" s="380"/>
      <c r="M75" s="380"/>
      <c r="N75" s="380"/>
      <c r="O75" s="380"/>
      <c r="P75" s="380"/>
      <c r="Q75" s="380"/>
      <c r="R75" s="380"/>
      <c r="S75" s="380"/>
      <c r="T75" s="380"/>
      <c r="U75" s="380"/>
      <c r="V75" s="380"/>
      <c r="W75" s="380"/>
      <c r="X75" s="380"/>
      <c r="Y75" s="380"/>
      <c r="Z75" s="380"/>
      <c r="AA75" s="380"/>
      <c r="AB75" s="380"/>
    </row>
    <row r="76" spans="3:28" ht="12.75">
      <c r="C76" s="380"/>
      <c r="D76" s="380"/>
      <c r="E76" s="380"/>
      <c r="F76" s="380"/>
      <c r="G76" s="380"/>
      <c r="H76" s="380"/>
      <c r="I76" s="380"/>
      <c r="J76" s="380"/>
      <c r="K76" s="380"/>
      <c r="L76" s="380"/>
      <c r="M76" s="380"/>
      <c r="N76" s="380"/>
      <c r="O76" s="380"/>
      <c r="P76" s="380"/>
      <c r="Q76" s="380"/>
      <c r="R76" s="380"/>
      <c r="S76" s="380"/>
      <c r="T76" s="380"/>
      <c r="U76" s="380"/>
      <c r="V76" s="380"/>
      <c r="W76" s="380"/>
      <c r="X76" s="380"/>
      <c r="Y76" s="380"/>
      <c r="Z76" s="380"/>
      <c r="AA76" s="380"/>
      <c r="AB76" s="380"/>
    </row>
    <row r="77" spans="3:28" ht="12.75">
      <c r="C77" s="380"/>
      <c r="D77" s="380"/>
      <c r="E77" s="380"/>
      <c r="F77" s="380"/>
      <c r="G77" s="380"/>
      <c r="H77" s="380"/>
      <c r="I77" s="380"/>
      <c r="J77" s="380"/>
      <c r="K77" s="380"/>
      <c r="L77" s="380"/>
      <c r="M77" s="380"/>
      <c r="N77" s="380"/>
      <c r="O77" s="380"/>
      <c r="P77" s="380"/>
      <c r="Q77" s="380"/>
      <c r="R77" s="380"/>
      <c r="S77" s="380"/>
      <c r="T77" s="380"/>
      <c r="U77" s="380"/>
      <c r="V77" s="380"/>
      <c r="W77" s="380"/>
      <c r="X77" s="380"/>
      <c r="Y77" s="380"/>
      <c r="Z77" s="380"/>
      <c r="AA77" s="380"/>
      <c r="AB77" s="380"/>
    </row>
    <row r="78" spans="3:28" ht="12.75">
      <c r="C78" s="514"/>
      <c r="D78" s="380"/>
      <c r="E78" s="380"/>
      <c r="F78" s="380"/>
      <c r="G78" s="380"/>
      <c r="H78" s="380"/>
      <c r="I78" s="380"/>
      <c r="J78" s="380"/>
      <c r="K78" s="380"/>
      <c r="L78" s="380"/>
      <c r="M78" s="380"/>
      <c r="N78" s="380"/>
      <c r="O78" s="380"/>
      <c r="P78" s="380"/>
      <c r="Q78" s="380"/>
      <c r="R78" s="380"/>
      <c r="S78" s="380"/>
      <c r="T78" s="380"/>
      <c r="U78" s="380"/>
      <c r="V78" s="380"/>
      <c r="W78" s="380"/>
      <c r="X78" s="380"/>
      <c r="Y78" s="380"/>
      <c r="Z78" s="380"/>
      <c r="AA78" s="380"/>
      <c r="AB78" s="380"/>
    </row>
    <row r="79" spans="3:28" ht="12.75">
      <c r="C79" s="514"/>
      <c r="D79" s="380"/>
      <c r="E79" s="380"/>
      <c r="F79" s="380"/>
      <c r="G79" s="380"/>
      <c r="H79" s="380"/>
      <c r="I79" s="380"/>
      <c r="J79" s="380"/>
      <c r="K79" s="380"/>
      <c r="L79" s="380"/>
      <c r="M79" s="380"/>
      <c r="N79" s="380"/>
      <c r="O79" s="380"/>
      <c r="P79" s="380"/>
      <c r="Q79" s="380"/>
      <c r="R79" s="380"/>
      <c r="S79" s="380"/>
      <c r="T79" s="380"/>
      <c r="U79" s="380"/>
      <c r="V79" s="380"/>
      <c r="W79" s="380"/>
      <c r="X79" s="380"/>
      <c r="Y79" s="380"/>
      <c r="Z79" s="380"/>
      <c r="AA79" s="380"/>
      <c r="AB79" s="380"/>
    </row>
    <row r="80" spans="2:28" ht="12.75">
      <c r="B80" s="113" t="s">
        <v>15</v>
      </c>
      <c r="C80" s="380"/>
      <c r="D80" s="380"/>
      <c r="E80" s="380"/>
      <c r="F80" s="380"/>
      <c r="G80" s="380"/>
      <c r="H80" s="380"/>
      <c r="I80" s="380"/>
      <c r="J80" s="380"/>
      <c r="K80" s="380"/>
      <c r="L80" s="380"/>
      <c r="M80" s="380"/>
      <c r="N80" s="380"/>
      <c r="O80" s="380"/>
      <c r="P80" s="380"/>
      <c r="Q80" s="380"/>
      <c r="R80" s="380"/>
      <c r="S80" s="380"/>
      <c r="T80" s="380"/>
      <c r="U80" s="380"/>
      <c r="V80" s="380"/>
      <c r="W80" s="380"/>
      <c r="X80" s="380"/>
      <c r="Y80" s="380"/>
      <c r="Z80" s="380"/>
      <c r="AA80" s="380"/>
      <c r="AB80" s="380"/>
    </row>
    <row r="81" spans="3:29" ht="12.75">
      <c r="C81" s="380">
        <f>C73-C74+C82</f>
        <v>222</v>
      </c>
      <c r="D81" s="380"/>
      <c r="E81" s="380">
        <f>E73-E74+E82</f>
        <v>0</v>
      </c>
      <c r="F81" s="380">
        <f>F73-F74+F82</f>
        <v>0</v>
      </c>
      <c r="G81" s="380">
        <f>G73-G74+G82</f>
        <v>0</v>
      </c>
      <c r="H81" s="380"/>
      <c r="I81" s="380"/>
      <c r="J81" s="380"/>
      <c r="K81" s="380"/>
      <c r="L81" s="380"/>
      <c r="M81" s="380"/>
      <c r="N81" s="380"/>
      <c r="O81" s="380"/>
      <c r="P81" s="380"/>
      <c r="Q81" s="380"/>
      <c r="R81" s="380"/>
      <c r="S81" s="380"/>
      <c r="T81" s="380"/>
      <c r="U81" s="380"/>
      <c r="V81" s="380"/>
      <c r="W81" s="380"/>
      <c r="X81" s="380"/>
      <c r="Y81" s="380"/>
      <c r="Z81" s="380"/>
      <c r="AA81" s="380"/>
      <c r="AB81" s="380"/>
      <c r="AC81" s="380"/>
    </row>
    <row r="82" spans="3:29" ht="12.75">
      <c r="C82" s="380">
        <v>222</v>
      </c>
      <c r="D82" s="380"/>
      <c r="E82" s="380"/>
      <c r="F82" s="380"/>
      <c r="G82" s="380"/>
      <c r="H82" s="380"/>
      <c r="I82" s="380"/>
      <c r="J82" s="380"/>
      <c r="K82" s="380"/>
      <c r="L82" s="380"/>
      <c r="M82" s="440"/>
      <c r="N82" s="380"/>
      <c r="O82" s="380"/>
      <c r="P82" s="380"/>
      <c r="Q82" s="380"/>
      <c r="R82" s="380"/>
      <c r="S82" s="380"/>
      <c r="T82" s="380"/>
      <c r="U82" s="380"/>
      <c r="V82" s="380"/>
      <c r="W82" s="380"/>
      <c r="X82" s="380"/>
      <c r="Y82" s="380"/>
      <c r="Z82" s="380"/>
      <c r="AA82" s="380"/>
      <c r="AB82" s="380"/>
      <c r="AC82" s="380"/>
    </row>
    <row r="83" spans="3:28" ht="12.75">
      <c r="C83" s="380" t="e">
        <f>(C81/C73-1)*100</f>
        <v>#DIV/0!</v>
      </c>
      <c r="D83" s="380"/>
      <c r="E83" s="380" t="e">
        <f>(E81/E73-1)*100</f>
        <v>#DIV/0!</v>
      </c>
      <c r="F83" s="380" t="e">
        <f>(F81/F73-1)*100</f>
        <v>#DIV/0!</v>
      </c>
      <c r="G83" s="380" t="e">
        <f>(G81/G73-1)*100</f>
        <v>#DIV/0!</v>
      </c>
      <c r="H83" s="380"/>
      <c r="I83" s="380"/>
      <c r="J83" s="380"/>
      <c r="K83" s="380"/>
      <c r="L83" s="380"/>
      <c r="M83" s="380"/>
      <c r="N83" s="380"/>
      <c r="O83" s="380"/>
      <c r="P83" s="380"/>
      <c r="Q83" s="380"/>
      <c r="R83" s="380"/>
      <c r="S83" s="380"/>
      <c r="T83" s="380"/>
      <c r="U83" s="380"/>
      <c r="V83" s="380"/>
      <c r="W83" s="380"/>
      <c r="X83" s="380"/>
      <c r="Y83" s="380"/>
      <c r="Z83" s="380"/>
      <c r="AA83" s="380"/>
      <c r="AB83" s="380"/>
    </row>
    <row r="84" spans="3:29" ht="12.75">
      <c r="C84" s="8"/>
      <c r="D84" s="8"/>
      <c r="E84" s="396"/>
      <c r="F84" s="8"/>
      <c r="G84" s="8"/>
      <c r="H84" s="396"/>
      <c r="I84" s="8"/>
      <c r="J84" s="8"/>
      <c r="K84" s="8"/>
      <c r="L84" s="8"/>
      <c r="M84" s="8"/>
      <c r="N84" s="396"/>
      <c r="O84" s="396"/>
      <c r="P84" s="396"/>
      <c r="Q84" s="396"/>
      <c r="R84" s="396"/>
      <c r="S84" s="8"/>
      <c r="T84" s="8"/>
      <c r="U84" s="396"/>
      <c r="V84" s="8"/>
      <c r="W84" s="8"/>
      <c r="X84" s="396"/>
      <c r="Y84" s="396"/>
      <c r="Z84" s="8"/>
      <c r="AA84" s="8"/>
      <c r="AB84" s="8"/>
      <c r="AC84" s="138"/>
    </row>
    <row r="85" spans="3:28" ht="12.75">
      <c r="C85" s="380"/>
      <c r="D85" s="380"/>
      <c r="E85" s="380"/>
      <c r="F85" s="380"/>
      <c r="G85" s="380"/>
      <c r="H85" s="380"/>
      <c r="I85" s="380"/>
      <c r="J85" s="380"/>
      <c r="K85" s="380"/>
      <c r="L85" s="380"/>
      <c r="M85" s="380"/>
      <c r="N85" s="380"/>
      <c r="O85" s="380"/>
      <c r="P85" s="380"/>
      <c r="Q85" s="380"/>
      <c r="R85" s="380"/>
      <c r="S85" s="380"/>
      <c r="T85" s="380"/>
      <c r="U85" s="380"/>
      <c r="V85" s="380"/>
      <c r="W85" s="380"/>
      <c r="X85" s="380"/>
      <c r="Y85" s="380"/>
      <c r="Z85" s="380"/>
      <c r="AA85" s="380"/>
      <c r="AB85" s="380"/>
    </row>
    <row r="86" spans="3:28" ht="12.75">
      <c r="C86" s="380"/>
      <c r="D86" s="380"/>
      <c r="E86" s="380"/>
      <c r="F86" s="380"/>
      <c r="G86" s="380"/>
      <c r="H86" s="380"/>
      <c r="I86" s="380"/>
      <c r="J86" s="380"/>
      <c r="K86" s="380"/>
      <c r="L86" s="380"/>
      <c r="M86" s="380"/>
      <c r="N86" s="380"/>
      <c r="O86" s="380"/>
      <c r="P86" s="380"/>
      <c r="Q86" s="380"/>
      <c r="R86" s="380"/>
      <c r="S86" s="380"/>
      <c r="T86" s="380"/>
      <c r="U86" s="380"/>
      <c r="V86" s="380"/>
      <c r="W86" s="380"/>
      <c r="X86" s="380"/>
      <c r="Y86" s="380"/>
      <c r="Z86" s="380"/>
      <c r="AA86" s="380"/>
      <c r="AB86" s="380"/>
    </row>
    <row r="87" spans="3:28" ht="12.75">
      <c r="C87" s="380"/>
      <c r="D87" s="380"/>
      <c r="E87" s="380"/>
      <c r="F87" s="380"/>
      <c r="G87" s="380"/>
      <c r="H87" s="380"/>
      <c r="I87" s="380"/>
      <c r="J87" s="380"/>
      <c r="K87" s="380"/>
      <c r="L87" s="380"/>
      <c r="M87" s="380"/>
      <c r="N87" s="380"/>
      <c r="O87" s="380"/>
      <c r="P87" s="380"/>
      <c r="Q87" s="380"/>
      <c r="R87" s="380"/>
      <c r="S87" s="380"/>
      <c r="T87" s="380"/>
      <c r="U87" s="380"/>
      <c r="V87" s="380"/>
      <c r="W87" s="380"/>
      <c r="X87" s="380"/>
      <c r="Y87" s="380"/>
      <c r="Z87" s="380"/>
      <c r="AA87" s="380"/>
      <c r="AB87" s="380"/>
    </row>
    <row r="88" spans="3:28" ht="12.75">
      <c r="C88" s="380"/>
      <c r="D88" s="380"/>
      <c r="E88" s="380"/>
      <c r="F88" s="380"/>
      <c r="G88" s="380"/>
      <c r="H88" s="380"/>
      <c r="I88" s="380"/>
      <c r="J88" s="380"/>
      <c r="K88" s="380"/>
      <c r="L88" s="380"/>
      <c r="M88" s="380"/>
      <c r="N88" s="380"/>
      <c r="O88" s="380"/>
      <c r="P88" s="380"/>
      <c r="Q88" s="380"/>
      <c r="R88" s="380"/>
      <c r="S88" s="380"/>
      <c r="T88" s="380"/>
      <c r="U88" s="380"/>
      <c r="V88" s="380"/>
      <c r="W88" s="380"/>
      <c r="X88" s="380"/>
      <c r="Y88" s="380"/>
      <c r="Z88" s="380"/>
      <c r="AA88" s="380"/>
      <c r="AB88" s="380"/>
    </row>
    <row r="89" spans="3:28" ht="12.75">
      <c r="C89" s="380"/>
      <c r="D89" s="380"/>
      <c r="E89" s="380"/>
      <c r="F89" s="380"/>
      <c r="G89" s="380"/>
      <c r="H89" s="380"/>
      <c r="I89" s="380"/>
      <c r="J89" s="380"/>
      <c r="K89" s="380"/>
      <c r="L89" s="380"/>
      <c r="M89" s="380"/>
      <c r="N89" s="380"/>
      <c r="O89" s="380"/>
      <c r="P89" s="380"/>
      <c r="Q89" s="380"/>
      <c r="R89" s="380"/>
      <c r="S89" s="380"/>
      <c r="T89" s="380"/>
      <c r="U89" s="380"/>
      <c r="V89" s="380"/>
      <c r="W89" s="380"/>
      <c r="X89" s="380"/>
      <c r="Y89" s="380"/>
      <c r="Z89" s="380"/>
      <c r="AA89" s="380"/>
      <c r="AB89" s="380"/>
    </row>
  </sheetData>
  <mergeCells count="1">
    <mergeCell ref="AB2:AC2"/>
  </mergeCells>
  <printOptions horizontalCentered="1"/>
  <pageMargins left="0.5511811023622047" right="0.5118110236220472" top="0.984251968503937" bottom="0.5511811023622047" header="0.5118110236220472" footer="0.5118110236220472"/>
  <pageSetup fitToHeight="1" fitToWidth="1" horizontalDpi="300" verticalDpi="300" orientation="landscape" paperSize="9" scale="55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T111"/>
  <sheetViews>
    <sheetView tabSelected="1" zoomScale="85" zoomScaleNormal="85" workbookViewId="0" topLeftCell="A1">
      <pane xSplit="2" ySplit="18" topLeftCell="AC54" activePane="bottomRight" state="frozen"/>
      <selection pane="topLeft" activeCell="N34" sqref="N34"/>
      <selection pane="topRight" activeCell="N34" sqref="N34"/>
      <selection pane="bottomLeft" activeCell="N34" sqref="N34"/>
      <selection pane="bottomRight" activeCell="AH76" sqref="AH76"/>
    </sheetView>
  </sheetViews>
  <sheetFormatPr defaultColWidth="9.7109375" defaultRowHeight="12.75"/>
  <cols>
    <col min="1" max="1" width="2.7109375" style="124" customWidth="1"/>
    <col min="2" max="2" width="5.7109375" style="124" customWidth="1"/>
    <col min="3" max="29" width="8.7109375" style="124" customWidth="1"/>
    <col min="30" max="30" width="2.7109375" style="124" customWidth="1"/>
    <col min="31" max="31" width="6.7109375" style="339" customWidth="1"/>
    <col min="32" max="44" width="8.7109375" style="124" customWidth="1"/>
    <col min="45" max="45" width="10.28125" style="124" bestFit="1" customWidth="1"/>
    <col min="46" max="16384" width="9.7109375" style="124" customWidth="1"/>
  </cols>
  <sheetData>
    <row r="1" spans="1:32" ht="12.75">
      <c r="A1" s="161"/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3"/>
      <c r="AE1" s="336"/>
      <c r="AF1" s="165"/>
    </row>
    <row r="2" spans="1:32" s="302" customFormat="1" ht="12.75">
      <c r="A2" s="300"/>
      <c r="B2" s="301" t="s">
        <v>34</v>
      </c>
      <c r="C2" s="292"/>
      <c r="D2" s="292"/>
      <c r="E2" s="292"/>
      <c r="F2" s="292"/>
      <c r="I2" s="292"/>
      <c r="J2" s="292"/>
      <c r="L2" s="292" t="s">
        <v>27</v>
      </c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AA2" s="292"/>
      <c r="AB2" s="565">
        <f ca="1">NOW()</f>
        <v>39477.523901851855</v>
      </c>
      <c r="AC2" s="565"/>
      <c r="AD2" s="303"/>
      <c r="AE2" s="337"/>
      <c r="AF2" s="301"/>
    </row>
    <row r="3" spans="1:32" ht="12.75">
      <c r="A3" s="164"/>
      <c r="B3" s="165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5" t="s">
        <v>28</v>
      </c>
      <c r="AD3" s="167"/>
      <c r="AE3" s="338"/>
      <c r="AF3" s="165"/>
    </row>
    <row r="4" spans="1:32" ht="12.75">
      <c r="A4" s="164"/>
      <c r="B4" s="165"/>
      <c r="C4" s="166"/>
      <c r="D4" s="166"/>
      <c r="E4" s="166"/>
      <c r="F4" s="166"/>
      <c r="I4" s="166"/>
      <c r="J4" s="334" t="s">
        <v>29</v>
      </c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5"/>
      <c r="AD4" s="167"/>
      <c r="AE4" s="338"/>
      <c r="AF4" s="165"/>
    </row>
    <row r="5" spans="1:32" ht="12.75">
      <c r="A5" s="164"/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7"/>
      <c r="AE5" s="338"/>
      <c r="AF5" s="165"/>
    </row>
    <row r="6" spans="1:32" ht="12.75">
      <c r="A6" s="164"/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7"/>
      <c r="AE6" s="338"/>
      <c r="AF6" s="165"/>
    </row>
    <row r="7" spans="1:41" ht="12.75">
      <c r="A7" s="164"/>
      <c r="B7" s="168" t="s">
        <v>11</v>
      </c>
      <c r="C7" s="267" t="s">
        <v>13</v>
      </c>
      <c r="D7" s="523" t="s">
        <v>74</v>
      </c>
      <c r="E7" s="408" t="s">
        <v>64</v>
      </c>
      <c r="F7" s="523" t="s">
        <v>14</v>
      </c>
      <c r="G7" s="523" t="s">
        <v>49</v>
      </c>
      <c r="H7" s="408" t="s">
        <v>65</v>
      </c>
      <c r="I7" s="523" t="s">
        <v>54</v>
      </c>
      <c r="J7" s="523" t="s">
        <v>55</v>
      </c>
      <c r="K7" s="523" t="s">
        <v>50</v>
      </c>
      <c r="L7" s="523" t="s">
        <v>53</v>
      </c>
      <c r="M7" s="523" t="s">
        <v>51</v>
      </c>
      <c r="N7" s="408" t="s">
        <v>66</v>
      </c>
      <c r="O7" s="408" t="s">
        <v>67</v>
      </c>
      <c r="P7" s="408" t="s">
        <v>68</v>
      </c>
      <c r="Q7" s="518" t="s">
        <v>69</v>
      </c>
      <c r="R7" s="408" t="s">
        <v>70</v>
      </c>
      <c r="S7" s="523" t="s">
        <v>12</v>
      </c>
      <c r="T7" s="267" t="s">
        <v>57</v>
      </c>
      <c r="U7" s="408" t="s">
        <v>71</v>
      </c>
      <c r="V7" s="523" t="s">
        <v>56</v>
      </c>
      <c r="W7" s="267" t="s">
        <v>75</v>
      </c>
      <c r="X7" s="518" t="s">
        <v>72</v>
      </c>
      <c r="Y7" s="408" t="s">
        <v>73</v>
      </c>
      <c r="Z7" s="523" t="s">
        <v>59</v>
      </c>
      <c r="AA7" s="523" t="s">
        <v>58</v>
      </c>
      <c r="AB7" s="523" t="s">
        <v>52</v>
      </c>
      <c r="AC7" s="138" t="s">
        <v>60</v>
      </c>
      <c r="AD7" s="167"/>
      <c r="AE7" s="339" t="s">
        <v>11</v>
      </c>
      <c r="AF7" s="345" t="s">
        <v>84</v>
      </c>
      <c r="AG7" s="232"/>
      <c r="AH7" s="232"/>
      <c r="AI7" s="232"/>
      <c r="AJ7" s="232"/>
      <c r="AK7" s="232"/>
      <c r="AL7" s="232"/>
      <c r="AM7" s="232"/>
      <c r="AN7" s="232"/>
      <c r="AO7" s="232"/>
    </row>
    <row r="8" spans="1:41" ht="12.75" hidden="1">
      <c r="A8" s="164"/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67"/>
      <c r="AF8" s="345"/>
      <c r="AG8" s="232"/>
      <c r="AH8" s="232"/>
      <c r="AI8" s="232"/>
      <c r="AJ8" s="232"/>
      <c r="AK8" s="232"/>
      <c r="AL8" s="232"/>
      <c r="AM8" s="232"/>
      <c r="AN8" s="232"/>
      <c r="AO8" s="232"/>
    </row>
    <row r="9" spans="1:37" ht="12.75" hidden="1">
      <c r="A9" s="164"/>
      <c r="B9" s="169">
        <v>1991</v>
      </c>
      <c r="C9" s="126">
        <v>178</v>
      </c>
      <c r="D9" s="126"/>
      <c r="E9" s="126"/>
      <c r="F9" s="126">
        <v>143</v>
      </c>
      <c r="G9" s="126">
        <v>574.16</v>
      </c>
      <c r="H9" s="126"/>
      <c r="I9" s="126">
        <v>160.46</v>
      </c>
      <c r="J9" s="126">
        <v>877</v>
      </c>
      <c r="K9" s="126">
        <v>1779</v>
      </c>
      <c r="L9" s="126">
        <v>89</v>
      </c>
      <c r="M9" s="126">
        <v>1114</v>
      </c>
      <c r="N9" s="126"/>
      <c r="O9" s="126"/>
      <c r="P9" s="126"/>
      <c r="Q9" s="126"/>
      <c r="R9" s="126"/>
      <c r="S9" s="126">
        <v>548</v>
      </c>
      <c r="T9" s="128">
        <v>93</v>
      </c>
      <c r="U9" s="128"/>
      <c r="V9" s="126">
        <v>204</v>
      </c>
      <c r="W9" s="126"/>
      <c r="X9" s="126"/>
      <c r="Y9" s="126"/>
      <c r="Z9" s="128">
        <v>37</v>
      </c>
      <c r="AA9" s="127">
        <v>55</v>
      </c>
      <c r="AB9" s="126">
        <v>1099.2</v>
      </c>
      <c r="AC9" s="128">
        <f>SUM(C9:AB9)</f>
        <v>6950.82</v>
      </c>
      <c r="AD9" s="167"/>
      <c r="AE9" s="339">
        <v>1991</v>
      </c>
      <c r="AF9" s="165"/>
      <c r="AH9" s="231"/>
      <c r="AI9" s="231"/>
      <c r="AJ9" s="231"/>
      <c r="AK9" s="231"/>
    </row>
    <row r="10" spans="1:37" ht="12.75" hidden="1">
      <c r="A10" s="164"/>
      <c r="B10" s="169"/>
      <c r="C10" s="170">
        <v>180</v>
      </c>
      <c r="D10" s="170"/>
      <c r="E10" s="170"/>
      <c r="F10" s="170">
        <v>139</v>
      </c>
      <c r="G10" s="170"/>
      <c r="H10" s="170"/>
      <c r="I10" s="170">
        <v>160</v>
      </c>
      <c r="J10" s="170">
        <v>881</v>
      </c>
      <c r="K10" s="170">
        <v>1781</v>
      </c>
      <c r="L10" s="170">
        <v>103.7</v>
      </c>
      <c r="M10" s="170">
        <v>1051.6</v>
      </c>
      <c r="N10" s="170"/>
      <c r="O10" s="170"/>
      <c r="P10" s="170"/>
      <c r="Q10" s="170"/>
      <c r="R10" s="170"/>
      <c r="S10" s="170">
        <v>547</v>
      </c>
      <c r="T10" s="170"/>
      <c r="U10" s="170"/>
      <c r="V10" s="170">
        <v>232</v>
      </c>
      <c r="W10" s="170"/>
      <c r="X10" s="170"/>
      <c r="Y10" s="170"/>
      <c r="Z10" s="170"/>
      <c r="AA10" s="170"/>
      <c r="AB10" s="170">
        <v>1074</v>
      </c>
      <c r="AC10" s="222">
        <f>SUMIF(G10:AB10,"",G9:AB9)+SUM(G10:AB10)</f>
        <v>6589.459999999999</v>
      </c>
      <c r="AD10" s="167"/>
      <c r="AF10" s="165"/>
      <c r="AH10" s="231"/>
      <c r="AI10" s="231"/>
      <c r="AJ10" s="231"/>
      <c r="AK10" s="231"/>
    </row>
    <row r="11" spans="1:37" ht="12.75" hidden="1">
      <c r="A11" s="164"/>
      <c r="B11" s="169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67"/>
      <c r="AF11" s="165"/>
      <c r="AG11" s="129"/>
      <c r="AH11" s="231"/>
      <c r="AI11" s="231"/>
      <c r="AJ11" s="231"/>
      <c r="AK11" s="231"/>
    </row>
    <row r="12" spans="1:37" ht="12.75" hidden="1">
      <c r="A12" s="164"/>
      <c r="B12" s="169">
        <v>1992</v>
      </c>
      <c r="C12" s="126">
        <v>195</v>
      </c>
      <c r="D12" s="126"/>
      <c r="E12" s="126"/>
      <c r="F12" s="126">
        <v>161</v>
      </c>
      <c r="G12" s="126">
        <v>604.38</v>
      </c>
      <c r="H12" s="126"/>
      <c r="I12" s="126">
        <v>175.09</v>
      </c>
      <c r="J12" s="126">
        <v>858</v>
      </c>
      <c r="K12" s="126">
        <v>1865</v>
      </c>
      <c r="L12" s="126">
        <v>90</v>
      </c>
      <c r="M12" s="126">
        <v>1094</v>
      </c>
      <c r="N12" s="126"/>
      <c r="O12" s="126"/>
      <c r="P12" s="126"/>
      <c r="Q12" s="126"/>
      <c r="R12" s="126"/>
      <c r="S12" s="126">
        <v>574</v>
      </c>
      <c r="T12" s="128">
        <v>98.5</v>
      </c>
      <c r="U12" s="128"/>
      <c r="V12" s="126">
        <v>216</v>
      </c>
      <c r="W12" s="126"/>
      <c r="X12" s="126"/>
      <c r="Y12" s="126"/>
      <c r="Z12" s="128">
        <v>36</v>
      </c>
      <c r="AA12" s="127">
        <v>60</v>
      </c>
      <c r="AB12" s="126">
        <v>1099.9</v>
      </c>
      <c r="AC12" s="128">
        <f>SUM(C12:AB12)</f>
        <v>7126.870000000001</v>
      </c>
      <c r="AD12" s="167"/>
      <c r="AE12" s="339">
        <v>1992</v>
      </c>
      <c r="AF12" s="165"/>
      <c r="AG12" s="129"/>
      <c r="AH12" s="231"/>
      <c r="AI12" s="231"/>
      <c r="AJ12" s="231"/>
      <c r="AK12" s="231"/>
    </row>
    <row r="13" spans="1:32" ht="12.75" hidden="1">
      <c r="A13" s="164"/>
      <c r="B13" s="169"/>
      <c r="C13" s="170"/>
      <c r="D13" s="170"/>
      <c r="E13" s="170"/>
      <c r="F13" s="170">
        <v>155</v>
      </c>
      <c r="G13" s="170"/>
      <c r="H13" s="170"/>
      <c r="I13" s="170">
        <v>166</v>
      </c>
      <c r="J13" s="170">
        <v>867</v>
      </c>
      <c r="K13" s="170"/>
      <c r="L13" s="170">
        <v>102.3</v>
      </c>
      <c r="M13" s="170">
        <v>1057</v>
      </c>
      <c r="N13" s="170"/>
      <c r="O13" s="170"/>
      <c r="P13" s="170"/>
      <c r="Q13" s="170"/>
      <c r="R13" s="170"/>
      <c r="S13" s="170">
        <v>575</v>
      </c>
      <c r="T13" s="170"/>
      <c r="U13" s="170"/>
      <c r="V13" s="170">
        <v>236</v>
      </c>
      <c r="W13" s="170"/>
      <c r="X13" s="170"/>
      <c r="Y13" s="170"/>
      <c r="Z13" s="170"/>
      <c r="AA13" s="170"/>
      <c r="AB13" s="170">
        <v>1077</v>
      </c>
      <c r="AC13" s="222">
        <f>SUMIF(C13:AB13,"",C12:AB12)+SUM(C13:AB13)</f>
        <v>7094.18</v>
      </c>
      <c r="AD13" s="167"/>
      <c r="AF13" s="165"/>
    </row>
    <row r="14" spans="1:37" ht="12.75" hidden="1">
      <c r="A14" s="164"/>
      <c r="B14" s="168" t="s">
        <v>15</v>
      </c>
      <c r="C14" s="372">
        <f aca="true" t="shared" si="0" ref="C14:AA14">100*(C12/C9-1)</f>
        <v>9.550561797752799</v>
      </c>
      <c r="D14" s="372"/>
      <c r="E14" s="372"/>
      <c r="F14" s="372">
        <f t="shared" si="0"/>
        <v>12.587412587412583</v>
      </c>
      <c r="G14" s="372">
        <f t="shared" si="0"/>
        <v>5.263341228925733</v>
      </c>
      <c r="H14" s="372"/>
      <c r="I14" s="372">
        <f t="shared" si="0"/>
        <v>9.117537080892424</v>
      </c>
      <c r="J14" s="372">
        <f t="shared" si="0"/>
        <v>-2.166476624857472</v>
      </c>
      <c r="K14" s="372">
        <f t="shared" si="0"/>
        <v>4.834176503653742</v>
      </c>
      <c r="L14" s="372">
        <f t="shared" si="0"/>
        <v>1.1235955056179803</v>
      </c>
      <c r="M14" s="372">
        <f t="shared" si="0"/>
        <v>-1.795332136445238</v>
      </c>
      <c r="N14" s="372"/>
      <c r="O14" s="372"/>
      <c r="P14" s="372"/>
      <c r="Q14" s="372"/>
      <c r="R14" s="372"/>
      <c r="S14" s="372">
        <f t="shared" si="0"/>
        <v>4.744525547445266</v>
      </c>
      <c r="T14" s="372">
        <f t="shared" si="0"/>
        <v>5.913978494623651</v>
      </c>
      <c r="U14" s="372"/>
      <c r="V14" s="372">
        <f t="shared" si="0"/>
        <v>5.882352941176472</v>
      </c>
      <c r="W14" s="372"/>
      <c r="X14" s="372"/>
      <c r="Y14" s="372"/>
      <c r="Z14" s="372">
        <f t="shared" si="0"/>
        <v>-2.7027027027026973</v>
      </c>
      <c r="AA14" s="372">
        <f t="shared" si="0"/>
        <v>9.090909090909083</v>
      </c>
      <c r="AB14" s="372">
        <f>100*(AB12/AB9-1)</f>
        <v>0.0636826783114941</v>
      </c>
      <c r="AC14" s="370">
        <f>100*(AC12/AC9-1)</f>
        <v>2.532794691849327</v>
      </c>
      <c r="AD14" s="167"/>
      <c r="AF14" s="165"/>
      <c r="AG14" s="129"/>
      <c r="AH14" s="231"/>
      <c r="AJ14" s="231"/>
      <c r="AK14" s="231"/>
    </row>
    <row r="15" spans="1:37" ht="12.75" hidden="1">
      <c r="A15" s="164"/>
      <c r="B15" s="169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67"/>
      <c r="AF15" s="165"/>
      <c r="AG15" s="129"/>
      <c r="AH15" s="231"/>
      <c r="AJ15" s="129"/>
      <c r="AK15" s="129"/>
    </row>
    <row r="16" spans="1:37" ht="12.75" hidden="1">
      <c r="A16" s="164"/>
      <c r="B16" s="169">
        <f>1+B12</f>
        <v>1993</v>
      </c>
      <c r="C16" s="126">
        <v>204</v>
      </c>
      <c r="D16" s="126"/>
      <c r="E16" s="126"/>
      <c r="F16" s="126">
        <v>172</v>
      </c>
      <c r="G16" s="126">
        <v>615.4</v>
      </c>
      <c r="H16" s="126"/>
      <c r="I16" s="126">
        <v>170.8</v>
      </c>
      <c r="J16" s="126">
        <v>824</v>
      </c>
      <c r="K16" s="126">
        <v>1875</v>
      </c>
      <c r="L16" s="126">
        <v>90</v>
      </c>
      <c r="M16" s="126">
        <v>1086</v>
      </c>
      <c r="N16" s="126"/>
      <c r="O16" s="126"/>
      <c r="P16" s="126"/>
      <c r="Q16" s="126"/>
      <c r="R16" s="126"/>
      <c r="S16" s="126">
        <v>575</v>
      </c>
      <c r="T16" s="127">
        <v>101.541</v>
      </c>
      <c r="U16" s="127"/>
      <c r="V16" s="126">
        <v>216</v>
      </c>
      <c r="W16" s="126"/>
      <c r="X16" s="126"/>
      <c r="Y16" s="126"/>
      <c r="Z16" s="128">
        <v>35</v>
      </c>
      <c r="AA16" s="127">
        <v>65</v>
      </c>
      <c r="AB16" s="126">
        <v>1089.9</v>
      </c>
      <c r="AC16" s="128">
        <f>SUM(C16:AB16)</f>
        <v>7119.641</v>
      </c>
      <c r="AD16" s="167"/>
      <c r="AE16" s="339">
        <f>1+AE12</f>
        <v>1993</v>
      </c>
      <c r="AF16" s="165"/>
      <c r="AG16" s="129"/>
      <c r="AH16" s="129"/>
      <c r="AI16" s="356"/>
      <c r="AJ16" s="129"/>
      <c r="AK16" s="129"/>
    </row>
    <row r="17" spans="1:37" ht="12.75" hidden="1">
      <c r="A17" s="164"/>
      <c r="B17" s="169"/>
      <c r="C17" s="170"/>
      <c r="D17" s="170"/>
      <c r="E17" s="170"/>
      <c r="F17" s="170"/>
      <c r="G17" s="170"/>
      <c r="H17" s="170"/>
      <c r="I17" s="170">
        <v>168</v>
      </c>
      <c r="J17" s="170">
        <v>849</v>
      </c>
      <c r="K17" s="170">
        <v>1878</v>
      </c>
      <c r="L17" s="170">
        <v>102.8</v>
      </c>
      <c r="M17" s="170">
        <v>1061</v>
      </c>
      <c r="N17" s="170"/>
      <c r="O17" s="170"/>
      <c r="P17" s="170"/>
      <c r="Q17" s="170"/>
      <c r="R17" s="170"/>
      <c r="S17" s="170">
        <v>580</v>
      </c>
      <c r="T17" s="170"/>
      <c r="U17" s="170"/>
      <c r="V17" s="170">
        <v>237</v>
      </c>
      <c r="W17" s="170"/>
      <c r="X17" s="170"/>
      <c r="Y17" s="170"/>
      <c r="Z17" s="170"/>
      <c r="AA17" s="170"/>
      <c r="AB17" s="170">
        <v>1294</v>
      </c>
      <c r="AC17" s="222">
        <f>SUMIF(C17:AB17,"",C16:AB16)+SUM(C17:AB17)</f>
        <v>7362.741</v>
      </c>
      <c r="AD17" s="167"/>
      <c r="AF17" s="165"/>
      <c r="AG17" s="129"/>
      <c r="AH17" s="129"/>
      <c r="AI17" s="356"/>
      <c r="AJ17" s="129"/>
      <c r="AK17" s="129"/>
    </row>
    <row r="18" spans="1:37" ht="12.75" hidden="1">
      <c r="A18" s="164"/>
      <c r="B18" s="168" t="s">
        <v>15</v>
      </c>
      <c r="C18" s="171">
        <f aca="true" t="shared" si="1" ref="C18:AB18">(C16/C12-1)*100</f>
        <v>4.615384615384621</v>
      </c>
      <c r="D18" s="171"/>
      <c r="E18" s="171"/>
      <c r="F18" s="171">
        <f t="shared" si="1"/>
        <v>6.8322981366459645</v>
      </c>
      <c r="G18" s="171">
        <f t="shared" si="1"/>
        <v>1.8233561666501252</v>
      </c>
      <c r="H18" s="171"/>
      <c r="I18" s="171">
        <f t="shared" si="1"/>
        <v>-2.450168484779247</v>
      </c>
      <c r="J18" s="171">
        <f t="shared" si="1"/>
        <v>-3.9627039627039617</v>
      </c>
      <c r="K18" s="171">
        <f t="shared" si="1"/>
        <v>0.536193029490617</v>
      </c>
      <c r="L18" s="171">
        <f t="shared" si="1"/>
        <v>0</v>
      </c>
      <c r="M18" s="171">
        <f t="shared" si="1"/>
        <v>-0.7312614259597838</v>
      </c>
      <c r="N18" s="171"/>
      <c r="O18" s="171"/>
      <c r="P18" s="171"/>
      <c r="Q18" s="171"/>
      <c r="R18" s="171"/>
      <c r="S18" s="171">
        <f t="shared" si="1"/>
        <v>0.17421602787457413</v>
      </c>
      <c r="T18" s="171">
        <f t="shared" si="1"/>
        <v>3.0873096446700554</v>
      </c>
      <c r="U18" s="171"/>
      <c r="V18" s="171">
        <f t="shared" si="1"/>
        <v>0</v>
      </c>
      <c r="W18" s="171"/>
      <c r="X18" s="171"/>
      <c r="Y18" s="171"/>
      <c r="Z18" s="171">
        <f t="shared" si="1"/>
        <v>-2.777777777777779</v>
      </c>
      <c r="AA18" s="171">
        <f t="shared" si="1"/>
        <v>8.333333333333325</v>
      </c>
      <c r="AB18" s="171">
        <f t="shared" si="1"/>
        <v>-0.9091735612328344</v>
      </c>
      <c r="AC18" s="370">
        <f>100*(AC16/AC12-1)</f>
        <v>-0.1014330274019426</v>
      </c>
      <c r="AD18" s="167"/>
      <c r="AF18" s="165"/>
      <c r="AG18" s="129"/>
      <c r="AH18" s="129"/>
      <c r="AI18" s="356"/>
      <c r="AJ18" s="129"/>
      <c r="AK18" s="129"/>
    </row>
    <row r="19" spans="1:37" ht="12.75">
      <c r="A19" s="164"/>
      <c r="B19" s="169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67"/>
      <c r="AF19" s="165"/>
      <c r="AG19" s="129"/>
      <c r="AH19" s="129"/>
      <c r="AI19" s="356"/>
      <c r="AJ19" s="129"/>
      <c r="AK19" s="129"/>
    </row>
    <row r="20" spans="1:37" ht="12.75">
      <c r="A20" s="164"/>
      <c r="B20" s="169">
        <f>1+B16</f>
        <v>1994</v>
      </c>
      <c r="C20" s="126">
        <v>236</v>
      </c>
      <c r="D20" s="126"/>
      <c r="E20" s="126"/>
      <c r="F20" s="126">
        <v>185</v>
      </c>
      <c r="G20" s="126">
        <v>639.174</v>
      </c>
      <c r="H20" s="126"/>
      <c r="I20" s="126">
        <v>171.839</v>
      </c>
      <c r="J20" s="126">
        <v>972.8</v>
      </c>
      <c r="K20" s="126">
        <v>1991</v>
      </c>
      <c r="L20" s="126">
        <v>100</v>
      </c>
      <c r="M20" s="126">
        <v>1092</v>
      </c>
      <c r="N20" s="126"/>
      <c r="O20" s="126"/>
      <c r="P20" s="126"/>
      <c r="Q20" s="126"/>
      <c r="R20" s="126"/>
      <c r="S20" s="126">
        <v>587</v>
      </c>
      <c r="T20" s="127">
        <v>101.904</v>
      </c>
      <c r="U20" s="127"/>
      <c r="V20" s="127">
        <v>235</v>
      </c>
      <c r="W20" s="127"/>
      <c r="X20" s="127"/>
      <c r="Y20" s="127"/>
      <c r="Z20" s="127">
        <v>39.44</v>
      </c>
      <c r="AA20" s="127">
        <v>75.228</v>
      </c>
      <c r="AB20" s="126">
        <v>1164.4</v>
      </c>
      <c r="AC20" s="128">
        <f>SUM(C20:AB20)</f>
        <v>7590.785</v>
      </c>
      <c r="AD20" s="167"/>
      <c r="AE20" s="339">
        <f>1+AE16</f>
        <v>1994</v>
      </c>
      <c r="AF20" s="165"/>
      <c r="AG20" s="129"/>
      <c r="AH20" s="129"/>
      <c r="AI20" s="356"/>
      <c r="AJ20" s="129"/>
      <c r="AK20" s="129"/>
    </row>
    <row r="21" spans="1:37" ht="12.75">
      <c r="A21" s="164"/>
      <c r="B21" s="169"/>
      <c r="C21" s="170"/>
      <c r="D21" s="170"/>
      <c r="E21" s="170"/>
      <c r="F21" s="170"/>
      <c r="G21" s="170"/>
      <c r="H21" s="170"/>
      <c r="I21" s="170"/>
      <c r="J21" s="170">
        <v>895</v>
      </c>
      <c r="K21" s="170"/>
      <c r="L21" s="170">
        <v>107</v>
      </c>
      <c r="M21" s="170">
        <v>1084</v>
      </c>
      <c r="N21" s="170"/>
      <c r="O21" s="170"/>
      <c r="P21" s="170"/>
      <c r="Q21" s="170"/>
      <c r="R21" s="170"/>
      <c r="S21" s="170">
        <v>594</v>
      </c>
      <c r="T21" s="170"/>
      <c r="U21" s="170"/>
      <c r="V21" s="170">
        <v>252</v>
      </c>
      <c r="W21" s="170"/>
      <c r="X21" s="170"/>
      <c r="Y21" s="170"/>
      <c r="Z21" s="170"/>
      <c r="AA21" s="170"/>
      <c r="AB21" s="170">
        <v>1335</v>
      </c>
      <c r="AC21" s="222">
        <f>SUMIF(C21:AB21,"",C20:AB20)+SUM(C21:AB21)</f>
        <v>7706.585</v>
      </c>
      <c r="AD21" s="167"/>
      <c r="AF21" s="165"/>
      <c r="AG21" s="129"/>
      <c r="AH21" s="129"/>
      <c r="AI21" s="356"/>
      <c r="AJ21" s="129"/>
      <c r="AK21" s="129"/>
    </row>
    <row r="22" spans="1:37" ht="12.75">
      <c r="A22" s="164"/>
      <c r="B22" s="168" t="s">
        <v>15</v>
      </c>
      <c r="C22" s="171">
        <f aca="true" t="shared" si="2" ref="C22:AB22">(C20/C16-1)*100</f>
        <v>15.686274509803933</v>
      </c>
      <c r="D22" s="171"/>
      <c r="E22" s="171"/>
      <c r="F22" s="171">
        <f t="shared" si="2"/>
        <v>7.558139534883712</v>
      </c>
      <c r="G22" s="171">
        <f t="shared" si="2"/>
        <v>3.8631784205394926</v>
      </c>
      <c r="H22" s="171"/>
      <c r="I22" s="171">
        <f t="shared" si="2"/>
        <v>0.6083138173301972</v>
      </c>
      <c r="J22" s="171">
        <f t="shared" si="2"/>
        <v>18.058252427184463</v>
      </c>
      <c r="K22" s="171">
        <f t="shared" si="2"/>
        <v>6.186666666666674</v>
      </c>
      <c r="L22" s="171">
        <f t="shared" si="2"/>
        <v>11.111111111111116</v>
      </c>
      <c r="M22" s="171">
        <f t="shared" si="2"/>
        <v>0.5524861878453136</v>
      </c>
      <c r="N22" s="171"/>
      <c r="O22" s="171"/>
      <c r="P22" s="171"/>
      <c r="Q22" s="171"/>
      <c r="R22" s="171"/>
      <c r="S22" s="171">
        <f t="shared" si="2"/>
        <v>2.086956521739136</v>
      </c>
      <c r="T22" s="171">
        <f t="shared" si="2"/>
        <v>0.3574910627234251</v>
      </c>
      <c r="U22" s="171"/>
      <c r="V22" s="171">
        <f t="shared" si="2"/>
        <v>8.796296296296301</v>
      </c>
      <c r="W22" s="171"/>
      <c r="X22" s="171"/>
      <c r="Y22" s="171"/>
      <c r="Z22" s="171">
        <f t="shared" si="2"/>
        <v>12.685714285714278</v>
      </c>
      <c r="AA22" s="171">
        <f t="shared" si="2"/>
        <v>15.735384615384618</v>
      </c>
      <c r="AB22" s="171">
        <f t="shared" si="2"/>
        <v>6.835489494449032</v>
      </c>
      <c r="AC22" s="370">
        <f>100*(AC20/AC16-1)</f>
        <v>6.617524675752606</v>
      </c>
      <c r="AD22" s="167"/>
      <c r="AF22" s="165"/>
      <c r="AG22" s="129"/>
      <c r="AH22" s="129"/>
      <c r="AI22" s="356"/>
      <c r="AJ22" s="129"/>
      <c r="AK22" s="129"/>
    </row>
    <row r="23" spans="1:37" ht="12.75">
      <c r="A23" s="164"/>
      <c r="B23" s="169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67"/>
      <c r="AF23" s="165"/>
      <c r="AG23" s="129"/>
      <c r="AH23" s="129"/>
      <c r="AI23" s="356"/>
      <c r="AJ23" s="129"/>
      <c r="AK23" s="129"/>
    </row>
    <row r="24" spans="1:37" ht="12.75">
      <c r="A24" s="164"/>
      <c r="B24" s="169">
        <f>1+B20</f>
        <v>1995</v>
      </c>
      <c r="C24" s="127">
        <v>270</v>
      </c>
      <c r="D24" s="127"/>
      <c r="E24" s="127"/>
      <c r="F24" s="127">
        <v>184</v>
      </c>
      <c r="G24" s="127">
        <v>663.943</v>
      </c>
      <c r="H24" s="127"/>
      <c r="I24" s="127">
        <v>161.021</v>
      </c>
      <c r="J24" s="127">
        <v>1007.8</v>
      </c>
      <c r="K24" s="127">
        <v>2079.1</v>
      </c>
      <c r="L24" s="127">
        <v>112</v>
      </c>
      <c r="M24" s="127">
        <v>1098</v>
      </c>
      <c r="N24" s="127"/>
      <c r="O24" s="127"/>
      <c r="P24" s="127"/>
      <c r="Q24" s="127"/>
      <c r="R24" s="127"/>
      <c r="S24" s="127">
        <v>610</v>
      </c>
      <c r="T24" s="179">
        <v>98.571</v>
      </c>
      <c r="U24" s="179"/>
      <c r="V24" s="127">
        <v>231</v>
      </c>
      <c r="W24" s="127"/>
      <c r="X24" s="127"/>
      <c r="Y24" s="127"/>
      <c r="Z24" s="127">
        <v>42.8</v>
      </c>
      <c r="AA24" s="127">
        <v>79.8</v>
      </c>
      <c r="AB24" s="127">
        <v>1404.4</v>
      </c>
      <c r="AC24" s="179">
        <f>SUM(C24:AB24)</f>
        <v>8042.4349999999995</v>
      </c>
      <c r="AD24" s="167"/>
      <c r="AE24" s="339">
        <f>1+AE20</f>
        <v>1995</v>
      </c>
      <c r="AF24" s="225">
        <f>+C24+F24+G24+I24+J24+K24+L24+M24+S24+T24+V24+Z24+AA24+AB24</f>
        <v>8042.4349999999995</v>
      </c>
      <c r="AG24" s="129"/>
      <c r="AH24" s="129"/>
      <c r="AI24" s="356"/>
      <c r="AJ24" s="353"/>
      <c r="AK24" s="129"/>
    </row>
    <row r="25" spans="1:37" ht="12.75">
      <c r="A25" s="164"/>
      <c r="B25" s="169"/>
      <c r="C25" s="170">
        <v>249</v>
      </c>
      <c r="D25" s="170"/>
      <c r="E25" s="170"/>
      <c r="F25" s="170"/>
      <c r="G25" s="170"/>
      <c r="H25" s="170"/>
      <c r="I25" s="170">
        <v>170</v>
      </c>
      <c r="J25" s="170">
        <v>918</v>
      </c>
      <c r="K25" s="170">
        <v>2098</v>
      </c>
      <c r="L25" s="170">
        <v>117</v>
      </c>
      <c r="M25" s="170">
        <v>1123</v>
      </c>
      <c r="N25" s="170"/>
      <c r="O25" s="170"/>
      <c r="P25" s="170"/>
      <c r="Q25" s="170"/>
      <c r="R25" s="170"/>
      <c r="S25" s="170"/>
      <c r="T25" s="170"/>
      <c r="U25" s="170"/>
      <c r="V25" s="170">
        <v>252</v>
      </c>
      <c r="W25" s="170"/>
      <c r="X25" s="170"/>
      <c r="Y25" s="170"/>
      <c r="Z25" s="170">
        <v>42</v>
      </c>
      <c r="AA25" s="170"/>
      <c r="AB25" s="170">
        <v>1397</v>
      </c>
      <c r="AC25" s="222">
        <f>SUMIF(C25:AB25,"",C24:AB24)+SUM(C25:AB25)</f>
        <v>8002.314</v>
      </c>
      <c r="AD25" s="167"/>
      <c r="AF25" s="165"/>
      <c r="AG25" s="129"/>
      <c r="AH25" s="129"/>
      <c r="AI25" s="356"/>
      <c r="AJ25" s="129"/>
      <c r="AK25" s="129"/>
    </row>
    <row r="26" spans="1:37" ht="12.75">
      <c r="A26" s="164"/>
      <c r="B26" s="168" t="s">
        <v>15</v>
      </c>
      <c r="C26" s="171">
        <f aca="true" t="shared" si="3" ref="C26:AB26">(C24/C20-1)*100</f>
        <v>14.406779661016955</v>
      </c>
      <c r="D26" s="171"/>
      <c r="E26" s="171"/>
      <c r="F26" s="171">
        <f t="shared" si="3"/>
        <v>-0.540540540540535</v>
      </c>
      <c r="G26" s="171">
        <f t="shared" si="3"/>
        <v>3.875157625310166</v>
      </c>
      <c r="H26" s="171"/>
      <c r="I26" s="171">
        <f t="shared" si="3"/>
        <v>-6.295427696855782</v>
      </c>
      <c r="J26" s="171">
        <f t="shared" si="3"/>
        <v>3.5978618421052655</v>
      </c>
      <c r="K26" s="171">
        <f t="shared" si="3"/>
        <v>4.424912104470113</v>
      </c>
      <c r="L26" s="171">
        <f t="shared" si="3"/>
        <v>12.00000000000001</v>
      </c>
      <c r="M26" s="171">
        <f t="shared" si="3"/>
        <v>0.5494505494505475</v>
      </c>
      <c r="N26" s="171"/>
      <c r="O26" s="171"/>
      <c r="P26" s="171"/>
      <c r="Q26" s="171"/>
      <c r="R26" s="171"/>
      <c r="S26" s="171">
        <f t="shared" si="3"/>
        <v>3.918228279386704</v>
      </c>
      <c r="T26" s="171">
        <f t="shared" si="3"/>
        <v>-3.270725388601037</v>
      </c>
      <c r="U26" s="171"/>
      <c r="V26" s="171">
        <f t="shared" si="3"/>
        <v>-1.7021276595744705</v>
      </c>
      <c r="W26" s="171"/>
      <c r="X26" s="171"/>
      <c r="Y26" s="171"/>
      <c r="Z26" s="171">
        <f t="shared" si="3"/>
        <v>8.519269776876271</v>
      </c>
      <c r="AA26" s="171">
        <f t="shared" si="3"/>
        <v>6.077524326048822</v>
      </c>
      <c r="AB26" s="171">
        <f t="shared" si="3"/>
        <v>20.611473720371</v>
      </c>
      <c r="AC26" s="370">
        <f>100*(AC24/AC20-1)</f>
        <v>5.949977505620296</v>
      </c>
      <c r="AD26" s="167"/>
      <c r="AE26" s="340"/>
      <c r="AF26" s="165"/>
      <c r="AG26" s="129"/>
      <c r="AH26" s="129"/>
      <c r="AI26" s="356"/>
      <c r="AJ26" s="129"/>
      <c r="AK26" s="129"/>
    </row>
    <row r="27" spans="1:37" ht="12.75">
      <c r="A27" s="164"/>
      <c r="B27" s="169"/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67"/>
      <c r="AF27" s="165"/>
      <c r="AG27" s="129"/>
      <c r="AH27" s="129"/>
      <c r="AI27" s="356"/>
      <c r="AJ27" s="129"/>
      <c r="AK27" s="129"/>
    </row>
    <row r="28" spans="1:37" ht="12.75">
      <c r="A28" s="164"/>
      <c r="B28" s="169">
        <f>1+B24</f>
        <v>1996</v>
      </c>
      <c r="C28" s="127">
        <v>297</v>
      </c>
      <c r="D28" s="127"/>
      <c r="E28" s="127"/>
      <c r="F28" s="127">
        <v>182</v>
      </c>
      <c r="G28" s="127">
        <v>692.781</v>
      </c>
      <c r="H28" s="127"/>
      <c r="I28" s="179">
        <v>176.444</v>
      </c>
      <c r="J28" s="179">
        <v>954.1</v>
      </c>
      <c r="K28" s="179">
        <v>2229.7</v>
      </c>
      <c r="L28" s="179">
        <v>118</v>
      </c>
      <c r="M28" s="179">
        <v>1117</v>
      </c>
      <c r="N28" s="179"/>
      <c r="O28" s="179"/>
      <c r="P28" s="179"/>
      <c r="Q28" s="179"/>
      <c r="R28" s="179"/>
      <c r="S28" s="127">
        <v>650</v>
      </c>
      <c r="T28" s="179">
        <v>98.08</v>
      </c>
      <c r="U28" s="179"/>
      <c r="V28" s="179">
        <v>245</v>
      </c>
      <c r="W28" s="179"/>
      <c r="X28" s="179"/>
      <c r="Y28" s="179"/>
      <c r="Z28" s="127">
        <v>49.44</v>
      </c>
      <c r="AA28" s="127">
        <v>82.333</v>
      </c>
      <c r="AB28" s="127">
        <v>1465.9</v>
      </c>
      <c r="AC28" s="179">
        <f>SUM(C28:AB28)</f>
        <v>8357.777999999998</v>
      </c>
      <c r="AD28" s="167"/>
      <c r="AE28" s="339">
        <f>1+AE24</f>
        <v>1996</v>
      </c>
      <c r="AF28" s="225">
        <f>+C28+F28+G28+I28+J28+K28+L28+M28+S28+T28+V28+Z28+AA28+AB28</f>
        <v>8357.777999999998</v>
      </c>
      <c r="AG28" s="129"/>
      <c r="AH28" s="129"/>
      <c r="AI28" s="356"/>
      <c r="AJ28" s="353"/>
      <c r="AK28" s="129"/>
    </row>
    <row r="29" spans="1:37" ht="12.75">
      <c r="A29" s="164"/>
      <c r="B29" s="169"/>
      <c r="C29" s="170">
        <v>261</v>
      </c>
      <c r="D29" s="170"/>
      <c r="E29" s="170"/>
      <c r="F29" s="170"/>
      <c r="G29" s="170"/>
      <c r="H29" s="170"/>
      <c r="I29" s="170">
        <v>169</v>
      </c>
      <c r="J29" s="170">
        <v>955</v>
      </c>
      <c r="K29" s="170"/>
      <c r="L29" s="170">
        <v>124</v>
      </c>
      <c r="M29" s="170">
        <v>1150</v>
      </c>
      <c r="N29" s="170"/>
      <c r="O29" s="170"/>
      <c r="P29" s="170"/>
      <c r="Q29" s="170"/>
      <c r="R29" s="170"/>
      <c r="S29" s="170">
        <v>656</v>
      </c>
      <c r="T29" s="170"/>
      <c r="U29" s="170"/>
      <c r="V29" s="170">
        <v>257</v>
      </c>
      <c r="W29" s="170"/>
      <c r="X29" s="170"/>
      <c r="Y29" s="170"/>
      <c r="Z29" s="170">
        <v>46</v>
      </c>
      <c r="AA29" s="170">
        <v>83</v>
      </c>
      <c r="AB29" s="170">
        <v>1462</v>
      </c>
      <c r="AC29" s="222">
        <f>SUMIF(C29:AB29,"",C28:AB28)+SUM(C29:AB29)</f>
        <v>8365.561</v>
      </c>
      <c r="AD29" s="167"/>
      <c r="AF29" s="165"/>
      <c r="AG29" s="129"/>
      <c r="AH29" s="129"/>
      <c r="AI29" s="356"/>
      <c r="AJ29" s="129"/>
      <c r="AK29" s="129"/>
    </row>
    <row r="30" spans="1:37" ht="12.75">
      <c r="A30" s="164"/>
      <c r="B30" s="168" t="s">
        <v>15</v>
      </c>
      <c r="C30" s="171">
        <f aca="true" t="shared" si="4" ref="C30:AB30">(C28/C24-1)*100</f>
        <v>10.000000000000009</v>
      </c>
      <c r="D30" s="171"/>
      <c r="E30" s="171"/>
      <c r="F30" s="171">
        <f t="shared" si="4"/>
        <v>-1.0869565217391353</v>
      </c>
      <c r="G30" s="171">
        <f t="shared" si="4"/>
        <v>4.343445145140468</v>
      </c>
      <c r="H30" s="171"/>
      <c r="I30" s="171">
        <f t="shared" si="4"/>
        <v>9.578253768142053</v>
      </c>
      <c r="J30" s="171">
        <f t="shared" si="4"/>
        <v>-5.328438182178996</v>
      </c>
      <c r="K30" s="171">
        <f t="shared" si="4"/>
        <v>7.243518830263085</v>
      </c>
      <c r="L30" s="171">
        <f t="shared" si="4"/>
        <v>5.35714285714286</v>
      </c>
      <c r="M30" s="171">
        <f t="shared" si="4"/>
        <v>1.7304189435336959</v>
      </c>
      <c r="N30" s="171"/>
      <c r="O30" s="171"/>
      <c r="P30" s="171"/>
      <c r="Q30" s="171"/>
      <c r="R30" s="171"/>
      <c r="S30" s="171">
        <f t="shared" si="4"/>
        <v>6.557377049180335</v>
      </c>
      <c r="T30" s="171">
        <f t="shared" si="4"/>
        <v>-0.49811810775989285</v>
      </c>
      <c r="U30" s="171"/>
      <c r="V30" s="171">
        <f t="shared" si="4"/>
        <v>6.060606060606055</v>
      </c>
      <c r="W30" s="171"/>
      <c r="X30" s="171"/>
      <c r="Y30" s="171"/>
      <c r="Z30" s="171">
        <f t="shared" si="4"/>
        <v>15.514018691588793</v>
      </c>
      <c r="AA30" s="171">
        <f t="shared" si="4"/>
        <v>3.1741854636591516</v>
      </c>
      <c r="AB30" s="171">
        <f t="shared" si="4"/>
        <v>4.379094275135298</v>
      </c>
      <c r="AC30" s="370">
        <f>100*(AC28/AC24-1)</f>
        <v>3.9209891034245103</v>
      </c>
      <c r="AD30" s="167"/>
      <c r="AE30" s="340"/>
      <c r="AF30" s="165"/>
      <c r="AG30" s="129"/>
      <c r="AH30" s="129"/>
      <c r="AI30" s="356"/>
      <c r="AJ30" s="129"/>
      <c r="AK30" s="129"/>
    </row>
    <row r="31" spans="1:37" ht="12.75">
      <c r="A31" s="164"/>
      <c r="B31" s="168"/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67"/>
      <c r="AF31" s="165"/>
      <c r="AG31" s="129"/>
      <c r="AH31" s="129"/>
      <c r="AI31" s="356"/>
      <c r="AJ31" s="129"/>
      <c r="AK31" s="129"/>
    </row>
    <row r="32" spans="1:37" ht="12.75">
      <c r="A32" s="164"/>
      <c r="B32" s="169">
        <f>1+B28</f>
        <v>1997</v>
      </c>
      <c r="C32" s="179">
        <f>C28-C29+C33</f>
        <v>315</v>
      </c>
      <c r="D32" s="179"/>
      <c r="E32" s="179"/>
      <c r="F32" s="179">
        <v>185</v>
      </c>
      <c r="G32" s="218">
        <v>733.516</v>
      </c>
      <c r="H32" s="218"/>
      <c r="I32" s="179">
        <v>172.836</v>
      </c>
      <c r="J32" s="179">
        <v>998</v>
      </c>
      <c r="K32" s="179">
        <v>2275.2</v>
      </c>
      <c r="L32" s="179">
        <v>124</v>
      </c>
      <c r="M32" s="179">
        <v>1137</v>
      </c>
      <c r="N32" s="179"/>
      <c r="O32" s="179"/>
      <c r="P32" s="179"/>
      <c r="Q32" s="179"/>
      <c r="R32" s="179"/>
      <c r="S32" s="179">
        <v>671</v>
      </c>
      <c r="T32" s="179">
        <v>103.75</v>
      </c>
      <c r="U32" s="179"/>
      <c r="V32" s="179">
        <v>267</v>
      </c>
      <c r="W32" s="179"/>
      <c r="X32" s="179"/>
      <c r="Y32" s="179"/>
      <c r="Z32" s="217">
        <v>52.8</v>
      </c>
      <c r="AA32" s="179">
        <v>89.73</v>
      </c>
      <c r="AB32" s="179">
        <v>1511.6</v>
      </c>
      <c r="AC32" s="179">
        <f>SUM(C32:AB32)</f>
        <v>8636.431999999999</v>
      </c>
      <c r="AD32" s="167"/>
      <c r="AE32" s="339">
        <f>1+AE28</f>
        <v>1997</v>
      </c>
      <c r="AF32" s="225">
        <f>+C32+F32+G32+I32+J32+K32+L32+M32+S32+T32+V32+Z32+AA32+AB32</f>
        <v>8636.431999999999</v>
      </c>
      <c r="AG32" s="129"/>
      <c r="AH32" s="129"/>
      <c r="AI32" s="356"/>
      <c r="AJ32" s="353"/>
      <c r="AK32" s="129"/>
    </row>
    <row r="33" spans="1:37" ht="12.75">
      <c r="A33" s="164"/>
      <c r="B33" s="169"/>
      <c r="C33" s="170">
        <v>279</v>
      </c>
      <c r="D33" s="170"/>
      <c r="E33" s="170"/>
      <c r="F33" s="170">
        <v>182</v>
      </c>
      <c r="G33" s="170"/>
      <c r="H33" s="170"/>
      <c r="I33" s="170">
        <v>170</v>
      </c>
      <c r="J33" s="170">
        <v>980</v>
      </c>
      <c r="K33" s="170"/>
      <c r="L33" s="170">
        <v>130</v>
      </c>
      <c r="M33" s="170">
        <v>1177</v>
      </c>
      <c r="N33" s="170"/>
      <c r="O33" s="170"/>
      <c r="P33" s="170"/>
      <c r="Q33" s="170"/>
      <c r="R33" s="170"/>
      <c r="S33" s="170">
        <v>670</v>
      </c>
      <c r="T33" s="170"/>
      <c r="U33" s="170"/>
      <c r="V33" s="170">
        <v>272</v>
      </c>
      <c r="W33" s="170"/>
      <c r="X33" s="170"/>
      <c r="Y33" s="170"/>
      <c r="Z33" s="170">
        <v>51</v>
      </c>
      <c r="AA33" s="170">
        <v>88</v>
      </c>
      <c r="AB33" s="170">
        <v>1510</v>
      </c>
      <c r="AC33" s="222">
        <f>SUMIF(C33:AB33,"",C32:AB32)+SUM(C33:AB33)</f>
        <v>8621.466</v>
      </c>
      <c r="AD33" s="167"/>
      <c r="AF33" s="165"/>
      <c r="AG33" s="129"/>
      <c r="AH33" s="129"/>
      <c r="AI33" s="356"/>
      <c r="AJ33" s="129"/>
      <c r="AK33" s="129"/>
    </row>
    <row r="34" spans="1:37" ht="12.75">
      <c r="A34" s="164"/>
      <c r="B34" s="168" t="s">
        <v>15</v>
      </c>
      <c r="C34" s="171">
        <f aca="true" t="shared" si="5" ref="C34:AB34">(C32/C28-1)*100</f>
        <v>6.060606060606055</v>
      </c>
      <c r="D34" s="171"/>
      <c r="E34" s="171"/>
      <c r="F34" s="171">
        <f t="shared" si="5"/>
        <v>1.6483516483516425</v>
      </c>
      <c r="G34" s="171">
        <f t="shared" si="5"/>
        <v>5.879924536036651</v>
      </c>
      <c r="H34" s="171"/>
      <c r="I34" s="171">
        <f t="shared" si="5"/>
        <v>-2.044841422774346</v>
      </c>
      <c r="J34" s="171">
        <f t="shared" si="5"/>
        <v>4.601194843307832</v>
      </c>
      <c r="K34" s="171">
        <f t="shared" si="5"/>
        <v>2.040633269049641</v>
      </c>
      <c r="L34" s="171">
        <f t="shared" si="5"/>
        <v>5.084745762711873</v>
      </c>
      <c r="M34" s="171">
        <f t="shared" si="5"/>
        <v>1.7905102954342</v>
      </c>
      <c r="N34" s="171"/>
      <c r="O34" s="171"/>
      <c r="P34" s="171"/>
      <c r="Q34" s="171"/>
      <c r="R34" s="171"/>
      <c r="S34" s="171">
        <f t="shared" si="5"/>
        <v>3.230769230769237</v>
      </c>
      <c r="T34" s="171">
        <f t="shared" si="5"/>
        <v>5.780995106035891</v>
      </c>
      <c r="U34" s="171"/>
      <c r="V34" s="171">
        <f t="shared" si="5"/>
        <v>8.979591836734691</v>
      </c>
      <c r="W34" s="171"/>
      <c r="X34" s="171"/>
      <c r="Y34" s="171"/>
      <c r="Z34" s="171">
        <f t="shared" si="5"/>
        <v>6.796116504854366</v>
      </c>
      <c r="AA34" s="171">
        <f t="shared" si="5"/>
        <v>8.984246899785031</v>
      </c>
      <c r="AB34" s="171">
        <f t="shared" si="5"/>
        <v>3.117538713418355</v>
      </c>
      <c r="AC34" s="370">
        <f>100*(AC32/AC28-1)</f>
        <v>3.3340679783550264</v>
      </c>
      <c r="AD34" s="167"/>
      <c r="AE34" s="340"/>
      <c r="AF34" s="165"/>
      <c r="AG34" s="129"/>
      <c r="AH34" s="129"/>
      <c r="AI34" s="356"/>
      <c r="AJ34" s="129"/>
      <c r="AK34" s="129"/>
    </row>
    <row r="35" spans="1:37" ht="12.75">
      <c r="A35" s="164"/>
      <c r="B35" s="168"/>
      <c r="C35" s="171"/>
      <c r="D35" s="171"/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1"/>
      <c r="V35" s="171"/>
      <c r="W35" s="171"/>
      <c r="X35" s="171"/>
      <c r="Y35" s="171"/>
      <c r="Z35" s="171"/>
      <c r="AA35" s="171"/>
      <c r="AB35" s="171"/>
      <c r="AC35" s="128"/>
      <c r="AD35" s="167"/>
      <c r="AF35" s="165"/>
      <c r="AG35" s="129"/>
      <c r="AH35" s="129"/>
      <c r="AI35" s="356"/>
      <c r="AJ35" s="129"/>
      <c r="AK35" s="129"/>
    </row>
    <row r="36" spans="1:41" ht="12.75">
      <c r="A36" s="164"/>
      <c r="B36" s="169">
        <f>1+B32</f>
        <v>1998</v>
      </c>
      <c r="C36" s="179">
        <v>346</v>
      </c>
      <c r="D36" s="179"/>
      <c r="E36" s="179"/>
      <c r="F36" s="179">
        <v>194</v>
      </c>
      <c r="G36" s="179">
        <v>789.672</v>
      </c>
      <c r="H36" s="179"/>
      <c r="I36" s="179">
        <v>148.96</v>
      </c>
      <c r="J36" s="179">
        <v>999.1</v>
      </c>
      <c r="K36" s="179">
        <v>2324.4</v>
      </c>
      <c r="L36" s="179">
        <v>119</v>
      </c>
      <c r="M36" s="179">
        <v>1148</v>
      </c>
      <c r="N36" s="179"/>
      <c r="O36" s="179"/>
      <c r="P36" s="179"/>
      <c r="Q36" s="179"/>
      <c r="R36" s="179"/>
      <c r="S36" s="179">
        <v>674</v>
      </c>
      <c r="T36" s="179">
        <v>107.176</v>
      </c>
      <c r="U36" s="179"/>
      <c r="V36" s="179">
        <v>298</v>
      </c>
      <c r="W36" s="179"/>
      <c r="X36" s="179"/>
      <c r="Y36" s="179"/>
      <c r="Z36" s="217">
        <v>61.2</v>
      </c>
      <c r="AA36" s="179">
        <v>87.929</v>
      </c>
      <c r="AB36" s="179">
        <v>1525.6</v>
      </c>
      <c r="AC36" s="179">
        <f>SUM(C36:AB36)</f>
        <v>8823.037</v>
      </c>
      <c r="AD36" s="167"/>
      <c r="AE36" s="339">
        <f>1+AE32</f>
        <v>1998</v>
      </c>
      <c r="AF36" s="225">
        <f>+C36+F36+G36+I36+J36+K36+L36+M36+S36+T36+V36+Z36+AA36+AB36</f>
        <v>8823.037</v>
      </c>
      <c r="AG36" s="346"/>
      <c r="AH36" s="346"/>
      <c r="AI36" s="357"/>
      <c r="AJ36" s="355"/>
      <c r="AK36" s="346"/>
      <c r="AL36" s="346"/>
      <c r="AM36" s="346"/>
      <c r="AN36" s="346"/>
      <c r="AO36" s="346"/>
    </row>
    <row r="37" spans="1:41" ht="12.75">
      <c r="A37" s="164"/>
      <c r="B37" s="169"/>
      <c r="C37" s="172">
        <v>304</v>
      </c>
      <c r="D37" s="172"/>
      <c r="E37" s="172"/>
      <c r="F37" s="172">
        <v>190.5</v>
      </c>
      <c r="G37" s="172"/>
      <c r="H37" s="172"/>
      <c r="I37" s="172">
        <v>175</v>
      </c>
      <c r="J37" s="172">
        <v>990</v>
      </c>
      <c r="K37" s="172"/>
      <c r="L37" s="172">
        <v>129</v>
      </c>
      <c r="M37" s="172">
        <v>1195.5</v>
      </c>
      <c r="N37" s="172"/>
      <c r="O37" s="172"/>
      <c r="P37" s="172"/>
      <c r="Q37" s="172"/>
      <c r="R37" s="172"/>
      <c r="S37" s="172">
        <v>695</v>
      </c>
      <c r="T37" s="172"/>
      <c r="U37" s="172"/>
      <c r="V37" s="172">
        <v>294</v>
      </c>
      <c r="W37" s="172"/>
      <c r="X37" s="172"/>
      <c r="Y37" s="172"/>
      <c r="Z37" s="172">
        <v>59</v>
      </c>
      <c r="AA37" s="172"/>
      <c r="AB37" s="172">
        <v>1546</v>
      </c>
      <c r="AC37" s="222">
        <f>SUMIF(C37:AB37,"",C36:AB36)+SUM(C37:AB37)</f>
        <v>8887.177</v>
      </c>
      <c r="AD37" s="167"/>
      <c r="AE37" s="341"/>
      <c r="AF37" s="347"/>
      <c r="AG37" s="347"/>
      <c r="AH37" s="347"/>
      <c r="AI37" s="358"/>
      <c r="AJ37" s="347"/>
      <c r="AK37" s="347"/>
      <c r="AL37" s="347"/>
      <c r="AM37" s="347"/>
      <c r="AN37" s="347"/>
      <c r="AO37" s="347"/>
    </row>
    <row r="38" spans="1:41" ht="12.75">
      <c r="A38" s="164"/>
      <c r="B38" s="168" t="s">
        <v>15</v>
      </c>
      <c r="C38" s="173">
        <f aca="true" t="shared" si="6" ref="C38:AB38">(C36/C32-1)*100</f>
        <v>9.84126984126985</v>
      </c>
      <c r="D38" s="173"/>
      <c r="E38" s="173"/>
      <c r="F38" s="173">
        <f t="shared" si="6"/>
        <v>4.86486486486486</v>
      </c>
      <c r="G38" s="173">
        <f t="shared" si="6"/>
        <v>7.655729391042598</v>
      </c>
      <c r="H38" s="173"/>
      <c r="I38" s="173">
        <f t="shared" si="6"/>
        <v>-13.814251660533683</v>
      </c>
      <c r="J38" s="173">
        <f t="shared" si="6"/>
        <v>0.11022044088175864</v>
      </c>
      <c r="K38" s="173">
        <f t="shared" si="6"/>
        <v>2.1624472573839704</v>
      </c>
      <c r="L38" s="173">
        <f t="shared" si="6"/>
        <v>-4.0322580645161255</v>
      </c>
      <c r="M38" s="173">
        <f t="shared" si="6"/>
        <v>0.9674582233949014</v>
      </c>
      <c r="N38" s="173"/>
      <c r="O38" s="173"/>
      <c r="P38" s="173"/>
      <c r="Q38" s="173"/>
      <c r="R38" s="173"/>
      <c r="S38" s="173">
        <f t="shared" si="6"/>
        <v>0.44709388971684305</v>
      </c>
      <c r="T38" s="173">
        <f t="shared" si="6"/>
        <v>3.302168674698791</v>
      </c>
      <c r="U38" s="173"/>
      <c r="V38" s="173">
        <f t="shared" si="6"/>
        <v>11.610486891385774</v>
      </c>
      <c r="W38" s="173"/>
      <c r="X38" s="173"/>
      <c r="Y38" s="173"/>
      <c r="Z38" s="173">
        <f t="shared" si="6"/>
        <v>15.909090909090917</v>
      </c>
      <c r="AA38" s="173">
        <f t="shared" si="6"/>
        <v>-2.0071325086370218</v>
      </c>
      <c r="AB38" s="173">
        <f t="shared" si="6"/>
        <v>0.92617094469436</v>
      </c>
      <c r="AC38" s="370">
        <f>100*(AC36/AC32-1)</f>
        <v>2.1606723702566333</v>
      </c>
      <c r="AD38" s="167"/>
      <c r="AE38" s="340"/>
      <c r="AF38" s="173"/>
      <c r="AG38" s="173"/>
      <c r="AH38" s="173"/>
      <c r="AI38" s="173"/>
      <c r="AJ38" s="173"/>
      <c r="AK38" s="173"/>
      <c r="AL38" s="173"/>
      <c r="AM38" s="173"/>
      <c r="AN38" s="173"/>
      <c r="AO38" s="173"/>
    </row>
    <row r="39" spans="1:37" ht="12.75">
      <c r="A39" s="164"/>
      <c r="B39" s="168"/>
      <c r="C39" s="173"/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  <c r="AA39" s="173"/>
      <c r="AB39" s="173"/>
      <c r="AC39" s="173"/>
      <c r="AD39" s="167"/>
      <c r="AF39" s="165"/>
      <c r="AG39" s="129"/>
      <c r="AH39" s="129"/>
      <c r="AI39" s="356"/>
      <c r="AJ39" s="129"/>
      <c r="AK39" s="129"/>
    </row>
    <row r="40" spans="1:41" ht="12.75">
      <c r="A40" s="233"/>
      <c r="B40" s="234">
        <f>1+B36</f>
        <v>1999</v>
      </c>
      <c r="C40" s="236">
        <v>325.216</v>
      </c>
      <c r="D40" s="236"/>
      <c r="E40" s="348"/>
      <c r="F40" s="236">
        <v>205</v>
      </c>
      <c r="G40" s="236">
        <v>825.791</v>
      </c>
      <c r="H40" s="349"/>
      <c r="I40" s="236">
        <v>153.707</v>
      </c>
      <c r="J40" s="236">
        <v>1198.7</v>
      </c>
      <c r="K40" s="236">
        <v>2402.9</v>
      </c>
      <c r="L40" s="236">
        <v>124</v>
      </c>
      <c r="M40" s="236">
        <v>1131</v>
      </c>
      <c r="N40" s="349"/>
      <c r="O40" s="359">
        <v>6.196</v>
      </c>
      <c r="P40" s="355">
        <f>23-0.01+0.01</f>
        <v>23</v>
      </c>
      <c r="Q40" s="236">
        <v>432.9</v>
      </c>
      <c r="R40" s="350"/>
      <c r="S40" s="236">
        <v>704</v>
      </c>
      <c r="T40" s="236">
        <v>103.5</v>
      </c>
      <c r="U40" s="350">
        <v>568</v>
      </c>
      <c r="V40" s="236">
        <v>287</v>
      </c>
      <c r="W40" s="236"/>
      <c r="X40" s="350"/>
      <c r="Y40" s="350"/>
      <c r="Z40" s="280">
        <v>66.4</v>
      </c>
      <c r="AA40" s="236">
        <v>94.14</v>
      </c>
      <c r="AB40" s="236">
        <v>1526.8</v>
      </c>
      <c r="AC40" s="179">
        <f>SUM(C40:AB40)</f>
        <v>10178.249999999998</v>
      </c>
      <c r="AD40" s="167"/>
      <c r="AE40" s="339">
        <f>1+AE36</f>
        <v>1999</v>
      </c>
      <c r="AF40" s="225">
        <f>+C40+F40+G40+I40+J40+K40+L40+M40+S40+T40+V40+Z40+AA40+AB40</f>
        <v>9148.154</v>
      </c>
      <c r="AG40" s="349"/>
      <c r="AH40" s="349"/>
      <c r="AI40" s="359"/>
      <c r="AJ40" s="355"/>
      <c r="AK40" s="236"/>
      <c r="AL40" s="350"/>
      <c r="AM40" s="350"/>
      <c r="AN40" s="350"/>
      <c r="AO40" s="350"/>
    </row>
    <row r="41" spans="1:41" ht="12.75">
      <c r="A41" s="233"/>
      <c r="B41" s="234"/>
      <c r="C41" s="226">
        <v>289</v>
      </c>
      <c r="D41" s="226"/>
      <c r="E41" s="348"/>
      <c r="F41" s="227">
        <v>204</v>
      </c>
      <c r="G41" s="226"/>
      <c r="H41" s="349"/>
      <c r="I41" s="226">
        <v>150</v>
      </c>
      <c r="J41" s="226">
        <v>1184</v>
      </c>
      <c r="K41" s="226"/>
      <c r="L41" s="226">
        <v>128</v>
      </c>
      <c r="M41" s="226">
        <v>1176.9</v>
      </c>
      <c r="N41" s="349"/>
      <c r="O41" s="359"/>
      <c r="P41" s="349"/>
      <c r="Q41" s="226">
        <v>402</v>
      </c>
      <c r="R41" s="350"/>
      <c r="S41" s="226"/>
      <c r="T41" s="226">
        <v>105.8</v>
      </c>
      <c r="U41" s="350"/>
      <c r="V41" s="226"/>
      <c r="W41" s="226"/>
      <c r="X41" s="350"/>
      <c r="Y41" s="350"/>
      <c r="Z41" s="226">
        <v>65</v>
      </c>
      <c r="AA41" s="226">
        <v>92</v>
      </c>
      <c r="AB41" s="226">
        <v>1525</v>
      </c>
      <c r="AC41" s="222">
        <f>SUMIF(C41:AB41,"",C40:AB40)+SUM(C41:AB41)</f>
        <v>10138.587000000001</v>
      </c>
      <c r="AD41" s="167"/>
      <c r="AF41" s="348"/>
      <c r="AG41" s="349"/>
      <c r="AH41" s="349"/>
      <c r="AI41" s="359"/>
      <c r="AJ41" s="349"/>
      <c r="AK41" s="226"/>
      <c r="AL41" s="350"/>
      <c r="AM41" s="350"/>
      <c r="AN41" s="350"/>
      <c r="AO41" s="350"/>
    </row>
    <row r="42" spans="1:41" ht="12.75">
      <c r="A42" s="233"/>
      <c r="B42" s="237" t="s">
        <v>15</v>
      </c>
      <c r="C42" s="228">
        <f aca="true" t="shared" si="7" ref="C42:AB42">(C40/C36-1)*100</f>
        <v>-6.006936416184971</v>
      </c>
      <c r="D42" s="228"/>
      <c r="E42" s="228" t="e">
        <f t="shared" si="7"/>
        <v>#DIV/0!</v>
      </c>
      <c r="F42" s="228">
        <f t="shared" si="7"/>
        <v>5.670103092783507</v>
      </c>
      <c r="G42" s="228">
        <f t="shared" si="7"/>
        <v>4.5739243635332105</v>
      </c>
      <c r="H42" s="228" t="e">
        <f t="shared" si="7"/>
        <v>#DIV/0!</v>
      </c>
      <c r="I42" s="228">
        <f t="shared" si="7"/>
        <v>3.1867615467239485</v>
      </c>
      <c r="J42" s="228">
        <f t="shared" si="7"/>
        <v>19.977980182163947</v>
      </c>
      <c r="K42" s="228">
        <f t="shared" si="7"/>
        <v>3.377215625537766</v>
      </c>
      <c r="L42" s="228">
        <f t="shared" si="7"/>
        <v>4.201680672268915</v>
      </c>
      <c r="M42" s="228">
        <f t="shared" si="7"/>
        <v>-1.4808362369338024</v>
      </c>
      <c r="N42" s="228" t="e">
        <f t="shared" si="7"/>
        <v>#DIV/0!</v>
      </c>
      <c r="O42" s="228" t="e">
        <f t="shared" si="7"/>
        <v>#DIV/0!</v>
      </c>
      <c r="P42" s="228" t="e">
        <f t="shared" si="7"/>
        <v>#DIV/0!</v>
      </c>
      <c r="Q42" s="228" t="e">
        <f t="shared" si="7"/>
        <v>#DIV/0!</v>
      </c>
      <c r="R42" s="228" t="e">
        <f t="shared" si="7"/>
        <v>#DIV/0!</v>
      </c>
      <c r="S42" s="228">
        <f t="shared" si="7"/>
        <v>4.451038575667665</v>
      </c>
      <c r="T42" s="228">
        <f t="shared" si="7"/>
        <v>-3.4298723594834657</v>
      </c>
      <c r="U42" s="228" t="e">
        <f t="shared" si="7"/>
        <v>#DIV/0!</v>
      </c>
      <c r="V42" s="228">
        <f t="shared" si="7"/>
        <v>-3.691275167785235</v>
      </c>
      <c r="W42" s="228"/>
      <c r="X42" s="228" t="e">
        <f t="shared" si="7"/>
        <v>#DIV/0!</v>
      </c>
      <c r="Y42" s="228" t="e">
        <f t="shared" si="7"/>
        <v>#DIV/0!</v>
      </c>
      <c r="Z42" s="228">
        <f t="shared" si="7"/>
        <v>8.496732026143805</v>
      </c>
      <c r="AA42" s="228">
        <f t="shared" si="7"/>
        <v>7.063653629632993</v>
      </c>
      <c r="AB42" s="228">
        <f t="shared" si="7"/>
        <v>0.07865757734661916</v>
      </c>
      <c r="AC42" s="370">
        <f>100*(AC40/AC36-1)</f>
        <v>15.35993785359846</v>
      </c>
      <c r="AD42" s="167"/>
      <c r="AE42" s="340"/>
      <c r="AF42" s="228"/>
      <c r="AG42" s="228"/>
      <c r="AH42" s="228"/>
      <c r="AI42" s="228"/>
      <c r="AJ42" s="228"/>
      <c r="AK42" s="228"/>
      <c r="AL42" s="228"/>
      <c r="AM42" s="228"/>
      <c r="AN42" s="228"/>
      <c r="AO42" s="228"/>
    </row>
    <row r="43" spans="1:37" ht="12.75">
      <c r="A43" s="233"/>
      <c r="B43" s="237"/>
      <c r="C43" s="228"/>
      <c r="D43" s="228"/>
      <c r="E43" s="165"/>
      <c r="F43" s="228"/>
      <c r="G43" s="228"/>
      <c r="H43" s="129"/>
      <c r="I43" s="228"/>
      <c r="J43" s="228"/>
      <c r="K43" s="228"/>
      <c r="L43" s="228"/>
      <c r="M43" s="228"/>
      <c r="N43" s="129"/>
      <c r="O43" s="356"/>
      <c r="P43" s="129"/>
      <c r="Q43" s="228"/>
      <c r="S43" s="228"/>
      <c r="T43" s="228"/>
      <c r="V43" s="228"/>
      <c r="W43" s="228"/>
      <c r="Z43" s="228"/>
      <c r="AA43" s="228"/>
      <c r="AB43" s="228"/>
      <c r="AC43" s="173"/>
      <c r="AD43" s="167"/>
      <c r="AF43" s="165"/>
      <c r="AG43" s="129"/>
      <c r="AH43" s="129"/>
      <c r="AI43" s="356"/>
      <c r="AJ43" s="129"/>
      <c r="AK43" s="228"/>
    </row>
    <row r="44" spans="1:41" ht="12.75">
      <c r="A44" s="233"/>
      <c r="B44" s="234">
        <f>1+B40</f>
        <v>2000</v>
      </c>
      <c r="C44" s="278">
        <v>295.805</v>
      </c>
      <c r="D44" s="278"/>
      <c r="E44" s="348">
        <v>206.4</v>
      </c>
      <c r="F44" s="278">
        <v>205</v>
      </c>
      <c r="G44" s="278">
        <v>922.639</v>
      </c>
      <c r="H44" s="349">
        <v>4.7</v>
      </c>
      <c r="I44" s="278">
        <v>163.79</v>
      </c>
      <c r="J44" s="278">
        <v>1124.5</v>
      </c>
      <c r="K44" s="278">
        <v>2242.9</v>
      </c>
      <c r="L44" s="278">
        <v>121</v>
      </c>
      <c r="M44" s="278">
        <v>1080</v>
      </c>
      <c r="N44" s="348">
        <v>31.3</v>
      </c>
      <c r="O44" s="359">
        <v>7.107</v>
      </c>
      <c r="P44" s="355">
        <v>25.1</v>
      </c>
      <c r="Q44" s="278">
        <v>438.8</v>
      </c>
      <c r="R44" s="350"/>
      <c r="S44" s="278">
        <v>695</v>
      </c>
      <c r="T44" s="278">
        <v>105.9</v>
      </c>
      <c r="U44" s="350">
        <v>584</v>
      </c>
      <c r="V44" s="278">
        <v>293</v>
      </c>
      <c r="W44" s="278"/>
      <c r="X44" s="350">
        <v>54.1</v>
      </c>
      <c r="Y44" s="350">
        <v>85</v>
      </c>
      <c r="Z44" s="328">
        <v>64.4</v>
      </c>
      <c r="AA44" s="278">
        <v>99.149</v>
      </c>
      <c r="AB44" s="278">
        <v>1525.9</v>
      </c>
      <c r="AC44" s="179">
        <f>SUM(C44:AB44)</f>
        <v>10375.49</v>
      </c>
      <c r="AD44" s="167"/>
      <c r="AE44" s="339">
        <f>1+AE40</f>
        <v>2000</v>
      </c>
      <c r="AF44" s="225">
        <f>+C44+F44+G44+I44+J44+K44+L44+M44+S44+T44+V44+Z44+AA44+AB44</f>
        <v>8938.983</v>
      </c>
      <c r="AG44" s="349"/>
      <c r="AH44" s="348"/>
      <c r="AI44" s="359"/>
      <c r="AJ44" s="355"/>
      <c r="AK44" s="278"/>
      <c r="AL44" s="350"/>
      <c r="AM44" s="350"/>
      <c r="AN44" s="350"/>
      <c r="AO44" s="350"/>
    </row>
    <row r="45" spans="1:41" ht="12.75">
      <c r="A45" s="233"/>
      <c r="B45" s="234"/>
      <c r="C45" s="226">
        <v>299</v>
      </c>
      <c r="D45" s="226"/>
      <c r="E45" s="226">
        <v>220.5</v>
      </c>
      <c r="F45" s="226">
        <v>202</v>
      </c>
      <c r="G45" s="226">
        <v>923</v>
      </c>
      <c r="H45" s="226">
        <v>5</v>
      </c>
      <c r="I45" s="226">
        <v>162.4</v>
      </c>
      <c r="J45" s="226">
        <v>1120</v>
      </c>
      <c r="K45" s="226">
        <v>2255</v>
      </c>
      <c r="L45" s="226">
        <v>132.1</v>
      </c>
      <c r="M45" s="226">
        <v>1048</v>
      </c>
      <c r="N45" s="226">
        <v>32.3</v>
      </c>
      <c r="O45" s="359"/>
      <c r="P45" s="349"/>
      <c r="Q45" s="226">
        <v>413</v>
      </c>
      <c r="R45" s="350"/>
      <c r="S45" s="226"/>
      <c r="T45" s="226"/>
      <c r="U45" s="350"/>
      <c r="V45" s="226">
        <v>291</v>
      </c>
      <c r="W45" s="226"/>
      <c r="X45" s="226">
        <v>54.1</v>
      </c>
      <c r="Y45" s="226">
        <v>85</v>
      </c>
      <c r="Z45" s="226">
        <v>64</v>
      </c>
      <c r="AA45" s="226"/>
      <c r="AB45" s="226">
        <v>1412</v>
      </c>
      <c r="AC45" s="222">
        <f>SUMIF(C45:AB45,"",C44:AB44)+SUM(C45:AB45)</f>
        <v>10234.656</v>
      </c>
      <c r="AD45" s="167"/>
      <c r="AF45" s="226"/>
      <c r="AG45" s="349"/>
      <c r="AH45" s="226"/>
      <c r="AI45" s="359"/>
      <c r="AJ45" s="349"/>
      <c r="AK45" s="226"/>
      <c r="AL45" s="350"/>
      <c r="AM45" s="350"/>
      <c r="AN45" s="226"/>
      <c r="AO45" s="350"/>
    </row>
    <row r="46" spans="1:41" ht="12.75">
      <c r="A46" s="233"/>
      <c r="B46" s="237" t="s">
        <v>15</v>
      </c>
      <c r="C46" s="228">
        <f aca="true" t="shared" si="8" ref="C46:AB46">(C44/C40-1)*100</f>
        <v>-9.04352799370265</v>
      </c>
      <c r="D46" s="228"/>
      <c r="E46" s="228" t="e">
        <f t="shared" si="8"/>
        <v>#DIV/0!</v>
      </c>
      <c r="F46" s="228">
        <f t="shared" si="8"/>
        <v>0</v>
      </c>
      <c r="G46" s="228">
        <f t="shared" si="8"/>
        <v>11.727906940133748</v>
      </c>
      <c r="H46" s="228" t="e">
        <f t="shared" si="8"/>
        <v>#DIV/0!</v>
      </c>
      <c r="I46" s="228">
        <f t="shared" si="8"/>
        <v>6.559883414548451</v>
      </c>
      <c r="J46" s="228">
        <f t="shared" si="8"/>
        <v>-6.190039209143238</v>
      </c>
      <c r="K46" s="228">
        <f t="shared" si="8"/>
        <v>-6.658620833159934</v>
      </c>
      <c r="L46" s="228">
        <f t="shared" si="8"/>
        <v>-2.4193548387096753</v>
      </c>
      <c r="M46" s="228">
        <f t="shared" si="8"/>
        <v>-4.509283819628651</v>
      </c>
      <c r="N46" s="228" t="e">
        <f>(N44/N40-1)*100</f>
        <v>#DIV/0!</v>
      </c>
      <c r="O46" s="228">
        <f>(O44/O40-1)*100</f>
        <v>14.703034215623001</v>
      </c>
      <c r="P46" s="228">
        <f>(P44/P40-1)*100</f>
        <v>9.13043478260871</v>
      </c>
      <c r="Q46" s="228">
        <f>(Q44/Q40-1)*100</f>
        <v>1.3629013629013809</v>
      </c>
      <c r="R46" s="228" t="e">
        <f>(R44/R40-1)*100</f>
        <v>#DIV/0!</v>
      </c>
      <c r="S46" s="238">
        <f t="shared" si="8"/>
        <v>-1.278409090909094</v>
      </c>
      <c r="T46" s="228">
        <f t="shared" si="8"/>
        <v>2.3188405797101463</v>
      </c>
      <c r="U46" s="228">
        <f t="shared" si="8"/>
        <v>2.8169014084507005</v>
      </c>
      <c r="V46" s="228">
        <f t="shared" si="8"/>
        <v>2.0905923344947785</v>
      </c>
      <c r="W46" s="228"/>
      <c r="X46" s="228" t="e">
        <f t="shared" si="8"/>
        <v>#DIV/0!</v>
      </c>
      <c r="Y46" s="228" t="e">
        <f t="shared" si="8"/>
        <v>#DIV/0!</v>
      </c>
      <c r="Z46" s="228">
        <f t="shared" si="8"/>
        <v>-3.0120481927710885</v>
      </c>
      <c r="AA46" s="228">
        <f t="shared" si="8"/>
        <v>5.3207988102825565</v>
      </c>
      <c r="AB46" s="228">
        <f t="shared" si="8"/>
        <v>-0.05894681687188541</v>
      </c>
      <c r="AC46" s="370">
        <f>100*(AC44/AC40-1)</f>
        <v>1.9378576867339792</v>
      </c>
      <c r="AD46" s="167"/>
      <c r="AE46" s="340"/>
      <c r="AF46" s="228"/>
      <c r="AG46" s="228"/>
      <c r="AH46" s="228"/>
      <c r="AI46" s="228"/>
      <c r="AJ46" s="228"/>
      <c r="AK46" s="228"/>
      <c r="AL46" s="228"/>
      <c r="AM46" s="228"/>
      <c r="AN46" s="228"/>
      <c r="AO46" s="228"/>
    </row>
    <row r="47" spans="1:37" ht="12.75">
      <c r="A47" s="233"/>
      <c r="B47" s="237"/>
      <c r="C47" s="228"/>
      <c r="D47" s="228"/>
      <c r="E47" s="165"/>
      <c r="F47" s="228"/>
      <c r="G47" s="228"/>
      <c r="H47" s="129"/>
      <c r="I47" s="228"/>
      <c r="J47" s="228"/>
      <c r="K47" s="228"/>
      <c r="L47" s="228"/>
      <c r="M47" s="228"/>
      <c r="N47" s="165"/>
      <c r="O47" s="356"/>
      <c r="P47" s="129"/>
      <c r="Q47" s="228"/>
      <c r="S47" s="228"/>
      <c r="T47" s="228"/>
      <c r="V47" s="228"/>
      <c r="W47" s="228"/>
      <c r="Z47" s="228"/>
      <c r="AA47" s="228"/>
      <c r="AB47" s="228"/>
      <c r="AC47" s="173"/>
      <c r="AD47" s="167"/>
      <c r="AF47" s="165"/>
      <c r="AG47" s="129"/>
      <c r="AH47" s="165"/>
      <c r="AI47" s="356"/>
      <c r="AJ47" s="129"/>
      <c r="AK47" s="228"/>
    </row>
    <row r="48" spans="1:41" ht="12.75">
      <c r="A48" s="233"/>
      <c r="B48" s="234">
        <f>1+B44</f>
        <v>2001</v>
      </c>
      <c r="C48" s="278">
        <v>290.803</v>
      </c>
      <c r="D48" s="278"/>
      <c r="E48" s="410">
        <v>218.7</v>
      </c>
      <c r="F48" s="236">
        <v>218</v>
      </c>
      <c r="G48" s="236">
        <v>985.647</v>
      </c>
      <c r="H48" s="349">
        <v>9</v>
      </c>
      <c r="I48" s="236">
        <v>162.59</v>
      </c>
      <c r="J48" s="236">
        <v>1304.8</v>
      </c>
      <c r="K48" s="236">
        <v>2268.8</v>
      </c>
      <c r="L48" s="236">
        <v>121</v>
      </c>
      <c r="M48" s="236">
        <v>1134</v>
      </c>
      <c r="N48" s="348">
        <v>32.4</v>
      </c>
      <c r="O48" s="359">
        <v>8.703</v>
      </c>
      <c r="P48" s="407">
        <f>29.7</f>
        <v>29.7</v>
      </c>
      <c r="Q48" s="412">
        <v>458.6</v>
      </c>
      <c r="R48" s="350"/>
      <c r="S48" s="236">
        <v>717</v>
      </c>
      <c r="T48" s="236">
        <v>108.4</v>
      </c>
      <c r="U48" s="350">
        <v>696</v>
      </c>
      <c r="V48" s="236">
        <v>317</v>
      </c>
      <c r="W48" s="236"/>
      <c r="X48" s="350">
        <v>58.78</v>
      </c>
      <c r="Y48" s="350">
        <v>91</v>
      </c>
      <c r="Z48" s="280">
        <v>75.7</v>
      </c>
      <c r="AA48" s="236">
        <v>105.828</v>
      </c>
      <c r="AB48" s="236">
        <v>1571.9</v>
      </c>
      <c r="AC48" s="179">
        <f>SUM(C48:AB48)</f>
        <v>10984.351</v>
      </c>
      <c r="AD48" s="167"/>
      <c r="AE48" s="339">
        <f>1+AE44</f>
        <v>2001</v>
      </c>
      <c r="AF48" s="225">
        <f>+C48+F48+G48+I48+J48+K48+L48+M48+S48+T48+V48+Z48+AA48+AB48</f>
        <v>9381.468</v>
      </c>
      <c r="AG48" s="349"/>
      <c r="AH48" s="348"/>
      <c r="AI48" s="359"/>
      <c r="AJ48" s="373"/>
      <c r="AK48" s="236"/>
      <c r="AL48" s="350"/>
      <c r="AM48" s="350"/>
      <c r="AN48" s="350"/>
      <c r="AO48" s="350"/>
    </row>
    <row r="49" spans="1:41" ht="12.75">
      <c r="A49" s="233"/>
      <c r="B49" s="234"/>
      <c r="C49" s="226">
        <v>292</v>
      </c>
      <c r="D49" s="226"/>
      <c r="E49" s="226">
        <v>234.4</v>
      </c>
      <c r="F49" s="226">
        <v>218</v>
      </c>
      <c r="G49" s="226">
        <v>986</v>
      </c>
      <c r="H49" s="226">
        <v>9</v>
      </c>
      <c r="I49" s="226">
        <v>173.5</v>
      </c>
      <c r="J49" s="226">
        <v>1076</v>
      </c>
      <c r="K49" s="226">
        <v>2269</v>
      </c>
      <c r="L49" s="229">
        <v>134.9</v>
      </c>
      <c r="M49" s="226">
        <v>1248</v>
      </c>
      <c r="N49" s="226">
        <v>33.8</v>
      </c>
      <c r="O49" s="226">
        <v>8.7</v>
      </c>
      <c r="P49" s="226">
        <v>29.7</v>
      </c>
      <c r="Q49" s="226">
        <v>453</v>
      </c>
      <c r="R49" s="350"/>
      <c r="S49" s="226">
        <v>717</v>
      </c>
      <c r="T49" s="226"/>
      <c r="U49" s="350">
        <v>584</v>
      </c>
      <c r="V49" s="226">
        <v>308</v>
      </c>
      <c r="W49" s="226"/>
      <c r="X49" s="226">
        <v>58.6</v>
      </c>
      <c r="Y49" s="226">
        <v>91</v>
      </c>
      <c r="Z49" s="226">
        <v>75</v>
      </c>
      <c r="AA49" s="226">
        <v>103</v>
      </c>
      <c r="AB49" s="226">
        <v>1566</v>
      </c>
      <c r="AC49" s="222">
        <f>SUMIF(C49:AB49,"",C48:AB48)+SUM(C49:AB49)</f>
        <v>10777</v>
      </c>
      <c r="AD49" s="167"/>
      <c r="AF49" s="226"/>
      <c r="AG49" s="349"/>
      <c r="AH49" s="226"/>
      <c r="AI49" s="359"/>
      <c r="AJ49" s="349"/>
      <c r="AK49" s="226"/>
      <c r="AL49" s="350"/>
      <c r="AM49" s="350"/>
      <c r="AN49" s="226"/>
      <c r="AO49" s="350"/>
    </row>
    <row r="50" spans="1:41" ht="12.75">
      <c r="A50" s="233"/>
      <c r="B50" s="237" t="s">
        <v>15</v>
      </c>
      <c r="C50" s="228">
        <f aca="true" t="shared" si="9" ref="C50:AB50">(C48/C44-1)*100</f>
        <v>-1.690978854312808</v>
      </c>
      <c r="D50" s="228"/>
      <c r="E50" s="228">
        <f t="shared" si="9"/>
        <v>5.959302325581395</v>
      </c>
      <c r="F50" s="228">
        <f t="shared" si="9"/>
        <v>6.341463414634152</v>
      </c>
      <c r="G50" s="228">
        <f t="shared" si="9"/>
        <v>6.829106508612792</v>
      </c>
      <c r="H50" s="228">
        <f t="shared" si="9"/>
        <v>91.48936170212765</v>
      </c>
      <c r="I50" s="228">
        <f t="shared" si="9"/>
        <v>-0.732645460650827</v>
      </c>
      <c r="J50" s="228">
        <f t="shared" si="9"/>
        <v>16.033792796798572</v>
      </c>
      <c r="K50" s="228">
        <f t="shared" si="9"/>
        <v>1.1547550046814514</v>
      </c>
      <c r="L50" s="228">
        <f t="shared" si="9"/>
        <v>0</v>
      </c>
      <c r="M50" s="228">
        <f t="shared" si="9"/>
        <v>5.000000000000004</v>
      </c>
      <c r="N50" s="228">
        <f>(N48/N44-1)*100</f>
        <v>3.514376996805102</v>
      </c>
      <c r="O50" s="228">
        <f>(O48/O44-1)*100</f>
        <v>22.456732798649213</v>
      </c>
      <c r="P50" s="228">
        <f>(P48/P44-1)*100</f>
        <v>18.326693227091617</v>
      </c>
      <c r="Q50" s="228">
        <f>(Q48/Q44-1)*100</f>
        <v>4.512306289881507</v>
      </c>
      <c r="R50" s="228" t="e">
        <f>(R48/R44-1)*100</f>
        <v>#DIV/0!</v>
      </c>
      <c r="S50" s="238">
        <f t="shared" si="9"/>
        <v>3.1654676258992875</v>
      </c>
      <c r="T50" s="228">
        <f t="shared" si="9"/>
        <v>2.3607176581680767</v>
      </c>
      <c r="U50" s="228">
        <f t="shared" si="9"/>
        <v>19.17808219178083</v>
      </c>
      <c r="V50" s="228">
        <f t="shared" si="9"/>
        <v>8.191126279863493</v>
      </c>
      <c r="W50" s="228"/>
      <c r="X50" s="228">
        <f t="shared" si="9"/>
        <v>8.650646950092412</v>
      </c>
      <c r="Y50" s="228">
        <f t="shared" si="9"/>
        <v>7.058823529411762</v>
      </c>
      <c r="Z50" s="228">
        <f t="shared" si="9"/>
        <v>17.54658385093166</v>
      </c>
      <c r="AA50" s="228">
        <f t="shared" si="9"/>
        <v>6.736326135412352</v>
      </c>
      <c r="AB50" s="228">
        <f t="shared" si="9"/>
        <v>3.014614325971565</v>
      </c>
      <c r="AC50" s="370">
        <f>100*(AC48/AC44-1)</f>
        <v>5.868262607356378</v>
      </c>
      <c r="AD50" s="167"/>
      <c r="AE50" s="340"/>
      <c r="AF50" s="228"/>
      <c r="AG50" s="228"/>
      <c r="AH50" s="228"/>
      <c r="AI50" s="228"/>
      <c r="AJ50" s="228"/>
      <c r="AK50" s="228"/>
      <c r="AL50" s="228"/>
      <c r="AM50" s="228"/>
      <c r="AN50" s="228"/>
      <c r="AO50" s="228"/>
    </row>
    <row r="51" spans="1:37" ht="12.75">
      <c r="A51" s="233"/>
      <c r="B51" s="237"/>
      <c r="C51" s="228"/>
      <c r="D51" s="228"/>
      <c r="E51" s="165"/>
      <c r="F51" s="228"/>
      <c r="G51" s="228"/>
      <c r="H51" s="129"/>
      <c r="I51" s="228"/>
      <c r="J51" s="228"/>
      <c r="K51" s="228"/>
      <c r="L51" s="228"/>
      <c r="M51" s="228"/>
      <c r="N51" s="165"/>
      <c r="O51" s="356"/>
      <c r="P51" s="129"/>
      <c r="Q51" s="228"/>
      <c r="S51" s="238"/>
      <c r="T51" s="228"/>
      <c r="V51" s="228"/>
      <c r="W51" s="228"/>
      <c r="Z51" s="228"/>
      <c r="AA51" s="228"/>
      <c r="AB51" s="228"/>
      <c r="AC51" s="173"/>
      <c r="AD51" s="167"/>
      <c r="AE51" s="340"/>
      <c r="AF51" s="165"/>
      <c r="AG51" s="129"/>
      <c r="AH51" s="165"/>
      <c r="AI51" s="356"/>
      <c r="AJ51" s="129"/>
      <c r="AK51" s="228"/>
    </row>
    <row r="52" spans="1:41" ht="12.75">
      <c r="A52" s="233"/>
      <c r="B52" s="234">
        <f>1+B48</f>
        <v>2002</v>
      </c>
      <c r="C52" s="405">
        <v>320.531</v>
      </c>
      <c r="D52" s="405"/>
      <c r="E52" s="416">
        <v>222.1</v>
      </c>
      <c r="F52" s="236">
        <v>219</v>
      </c>
      <c r="G52" s="236">
        <v>1025.32</v>
      </c>
      <c r="H52" s="349">
        <v>12</v>
      </c>
      <c r="I52" s="236">
        <v>163.97</v>
      </c>
      <c r="J52" s="236">
        <v>1330.5</v>
      </c>
      <c r="K52" s="236">
        <v>2144.6</v>
      </c>
      <c r="L52" s="235">
        <v>121</v>
      </c>
      <c r="M52" s="236">
        <v>1169</v>
      </c>
      <c r="N52" s="348">
        <v>33.4</v>
      </c>
      <c r="O52" s="359">
        <v>10.52</v>
      </c>
      <c r="P52" s="420">
        <v>33</v>
      </c>
      <c r="Q52" s="412">
        <v>468</v>
      </c>
      <c r="R52" s="424">
        <v>6.9</v>
      </c>
      <c r="S52" s="236">
        <v>705</v>
      </c>
      <c r="T52" s="236">
        <v>109.9</v>
      </c>
      <c r="U52" s="350">
        <v>794</v>
      </c>
      <c r="V52" s="236">
        <v>311</v>
      </c>
      <c r="W52" s="236"/>
      <c r="X52" s="225">
        <v>64.5</v>
      </c>
      <c r="Y52" s="350">
        <v>97</v>
      </c>
      <c r="Z52" s="280">
        <v>82.6</v>
      </c>
      <c r="AA52" s="236">
        <v>110.626</v>
      </c>
      <c r="AB52" s="236">
        <v>1544.3</v>
      </c>
      <c r="AC52" s="179">
        <f>SUM(C52:AB52)</f>
        <v>11098.767</v>
      </c>
      <c r="AD52" s="167"/>
      <c r="AE52" s="339">
        <f>1+AE48</f>
        <v>2002</v>
      </c>
      <c r="AF52" s="225">
        <f>+C52+F52+G52+I52+J52+K52+L52+M52+S52+T52+V52+Z52+AA52+AB52</f>
        <v>9357.347</v>
      </c>
      <c r="AG52" s="349"/>
      <c r="AH52" s="348"/>
      <c r="AI52" s="359"/>
      <c r="AJ52" s="407"/>
      <c r="AK52" s="236"/>
      <c r="AL52" s="350"/>
      <c r="AM52" s="350"/>
      <c r="AN52" s="225"/>
      <c r="AO52" s="350"/>
    </row>
    <row r="53" spans="1:41" ht="12.75">
      <c r="A53" s="233"/>
      <c r="B53" s="234"/>
      <c r="C53" s="230">
        <v>296.4</v>
      </c>
      <c r="D53" s="230">
        <v>80.5</v>
      </c>
      <c r="E53" s="226">
        <v>237.8</v>
      </c>
      <c r="F53" s="226">
        <v>219.2</v>
      </c>
      <c r="G53" s="226">
        <v>1026</v>
      </c>
      <c r="H53" s="226">
        <v>12</v>
      </c>
      <c r="I53" s="226">
        <v>170</v>
      </c>
      <c r="J53" s="226">
        <v>1169</v>
      </c>
      <c r="K53" s="226">
        <v>2145</v>
      </c>
      <c r="L53" s="230">
        <v>131.3</v>
      </c>
      <c r="M53" s="226">
        <v>1219</v>
      </c>
      <c r="N53" s="226">
        <v>34.8</v>
      </c>
      <c r="O53" s="226">
        <v>10.5</v>
      </c>
      <c r="P53" s="226">
        <v>33</v>
      </c>
      <c r="Q53" s="226">
        <v>470</v>
      </c>
      <c r="R53" s="367">
        <v>6.9</v>
      </c>
      <c r="S53" s="226">
        <v>705</v>
      </c>
      <c r="T53" s="226">
        <v>107</v>
      </c>
      <c r="U53" s="350">
        <v>695</v>
      </c>
      <c r="V53" s="226">
        <v>305</v>
      </c>
      <c r="W53" s="226"/>
      <c r="X53" s="226">
        <v>53.1</v>
      </c>
      <c r="Y53" s="226">
        <v>97</v>
      </c>
      <c r="Z53" s="226">
        <v>82.6</v>
      </c>
      <c r="AA53" s="226">
        <v>108</v>
      </c>
      <c r="AB53" s="226">
        <v>1557</v>
      </c>
      <c r="AC53" s="222">
        <f>SUMIF(C53:AB53,"",C52:AB52)+SUM(C53:AB53)</f>
        <v>10971.1</v>
      </c>
      <c r="AD53" s="167"/>
      <c r="AF53" s="226"/>
      <c r="AG53" s="349"/>
      <c r="AH53" s="226"/>
      <c r="AI53" s="359"/>
      <c r="AJ53" s="349"/>
      <c r="AK53" s="226"/>
      <c r="AL53" s="350"/>
      <c r="AM53" s="350"/>
      <c r="AN53" s="226"/>
      <c r="AO53" s="350"/>
    </row>
    <row r="54" spans="1:41" ht="12.75">
      <c r="A54" s="233"/>
      <c r="B54" s="237" t="s">
        <v>15</v>
      </c>
      <c r="C54" s="228">
        <f aca="true" t="shared" si="10" ref="C54:AB54">(C52/C48-1)*100</f>
        <v>10.222728101154388</v>
      </c>
      <c r="D54" s="228"/>
      <c r="E54" s="228">
        <f t="shared" si="10"/>
        <v>1.5546410608139105</v>
      </c>
      <c r="F54" s="228">
        <f t="shared" si="10"/>
        <v>0.4587155963302836</v>
      </c>
      <c r="G54" s="228">
        <f t="shared" si="10"/>
        <v>4.025071856354234</v>
      </c>
      <c r="H54" s="228">
        <f t="shared" si="10"/>
        <v>33.33333333333333</v>
      </c>
      <c r="I54" s="228">
        <f t="shared" si="10"/>
        <v>0.8487606863890829</v>
      </c>
      <c r="J54" s="228">
        <f t="shared" si="10"/>
        <v>1.9696505211526771</v>
      </c>
      <c r="K54" s="228">
        <f t="shared" si="10"/>
        <v>-5.474259520451352</v>
      </c>
      <c r="L54" s="228">
        <f t="shared" si="10"/>
        <v>0</v>
      </c>
      <c r="M54" s="228">
        <f t="shared" si="10"/>
        <v>3.0864197530864113</v>
      </c>
      <c r="N54" s="228">
        <f>(N52/N48-1)*100</f>
        <v>3.0864197530864113</v>
      </c>
      <c r="O54" s="228">
        <f>(O52/O48-1)*100</f>
        <v>20.877858209812715</v>
      </c>
      <c r="P54" s="228">
        <f>(P52/P48-1)*100</f>
        <v>11.111111111111116</v>
      </c>
      <c r="Q54" s="228">
        <f>(Q52/Q48-1)*100</f>
        <v>2.049716528565204</v>
      </c>
      <c r="R54" s="228" t="e">
        <f>(R52/R48-1)*100</f>
        <v>#DIV/0!</v>
      </c>
      <c r="S54" s="238">
        <f t="shared" si="10"/>
        <v>-1.673640167364021</v>
      </c>
      <c r="T54" s="228">
        <f t="shared" si="10"/>
        <v>1.3837638376383854</v>
      </c>
      <c r="U54" s="228">
        <f t="shared" si="10"/>
        <v>14.080459770114938</v>
      </c>
      <c r="V54" s="228">
        <f t="shared" si="10"/>
        <v>-1.8927444794952675</v>
      </c>
      <c r="W54" s="228"/>
      <c r="X54" s="228">
        <f t="shared" si="10"/>
        <v>9.731201088805719</v>
      </c>
      <c r="Y54" s="228">
        <f t="shared" si="10"/>
        <v>6.593406593406592</v>
      </c>
      <c r="Z54" s="228">
        <f t="shared" si="10"/>
        <v>9.114927344782032</v>
      </c>
      <c r="AA54" s="228">
        <f t="shared" si="10"/>
        <v>4.533771780625173</v>
      </c>
      <c r="AB54" s="228">
        <f t="shared" si="10"/>
        <v>-1.7558368852980566</v>
      </c>
      <c r="AC54" s="370">
        <f>100*(AC52/AC48-1)</f>
        <v>1.0416273114360441</v>
      </c>
      <c r="AD54" s="167"/>
      <c r="AE54" s="340"/>
      <c r="AF54" s="228"/>
      <c r="AG54" s="228"/>
      <c r="AH54" s="228"/>
      <c r="AI54" s="228"/>
      <c r="AJ54" s="228"/>
      <c r="AK54" s="228"/>
      <c r="AL54" s="228"/>
      <c r="AM54" s="228"/>
      <c r="AN54" s="228"/>
      <c r="AO54" s="228"/>
    </row>
    <row r="55" spans="1:37" ht="12.75">
      <c r="A55" s="233"/>
      <c r="B55" s="237"/>
      <c r="C55" s="228"/>
      <c r="D55" s="228"/>
      <c r="E55" s="165"/>
      <c r="F55" s="228"/>
      <c r="G55" s="228"/>
      <c r="H55" s="129"/>
      <c r="I55" s="228"/>
      <c r="J55" s="228"/>
      <c r="K55" s="228"/>
      <c r="L55" s="228"/>
      <c r="M55" s="228"/>
      <c r="N55" s="165"/>
      <c r="O55" s="356"/>
      <c r="P55" s="129"/>
      <c r="Q55" s="228"/>
      <c r="S55" s="238"/>
      <c r="T55" s="228"/>
      <c r="V55" s="228"/>
      <c r="W55" s="228"/>
      <c r="Z55" s="228"/>
      <c r="AA55" s="228"/>
      <c r="AB55" s="228"/>
      <c r="AC55" s="173"/>
      <c r="AD55" s="167"/>
      <c r="AE55" s="340"/>
      <c r="AF55" s="165"/>
      <c r="AG55" s="129"/>
      <c r="AH55" s="165"/>
      <c r="AI55" s="356"/>
      <c r="AJ55" s="129"/>
      <c r="AK55" s="228"/>
    </row>
    <row r="56" spans="1:40" ht="12.75">
      <c r="A56" s="233"/>
      <c r="B56" s="234">
        <f>1+B52</f>
        <v>2003</v>
      </c>
      <c r="C56" s="225">
        <f>C52-C53+C57</f>
        <v>304.13100000000003</v>
      </c>
      <c r="D56" s="225">
        <v>81.1</v>
      </c>
      <c r="E56" s="225">
        <f>E52-E53+E57</f>
        <v>212.29999999999998</v>
      </c>
      <c r="F56" s="236">
        <v>205</v>
      </c>
      <c r="G56" s="236">
        <v>1076.83</v>
      </c>
      <c r="H56" s="129">
        <v>14</v>
      </c>
      <c r="I56" s="236">
        <v>169.15</v>
      </c>
      <c r="J56" s="236">
        <v>1335.57</v>
      </c>
      <c r="K56" s="236">
        <v>2015.3</v>
      </c>
      <c r="L56" s="225">
        <f>L52-L53+L57</f>
        <v>119.69999999999999</v>
      </c>
      <c r="M56" s="236">
        <v>1097</v>
      </c>
      <c r="N56" s="225">
        <v>34.4</v>
      </c>
      <c r="O56" s="356">
        <v>13</v>
      </c>
      <c r="P56" s="225">
        <f>P52-P53+P57</f>
        <v>30</v>
      </c>
      <c r="Q56" s="412">
        <v>475</v>
      </c>
      <c r="R56" s="416">
        <v>7.4</v>
      </c>
      <c r="S56" s="405">
        <v>485</v>
      </c>
      <c r="T56" s="236">
        <v>112.1</v>
      </c>
      <c r="U56" s="423">
        <v>851</v>
      </c>
      <c r="V56" s="235">
        <v>270</v>
      </c>
      <c r="W56" s="236"/>
      <c r="X56" s="225">
        <v>65.6</v>
      </c>
      <c r="Y56" s="124">
        <v>98</v>
      </c>
      <c r="Z56" s="236">
        <v>83.7</v>
      </c>
      <c r="AA56" s="406">
        <v>105.663</v>
      </c>
      <c r="AB56" s="236">
        <v>1573.5</v>
      </c>
      <c r="AC56" s="127">
        <f>SUM(C56:AB56)</f>
        <v>10834.444000000001</v>
      </c>
      <c r="AD56" s="167"/>
      <c r="AE56" s="339">
        <f>1+AE52</f>
        <v>2003</v>
      </c>
      <c r="AF56" s="225">
        <f>+C56+F56+G56+I56+J56+K56+L56+M56+S56+T56+V56+Z56+AA56+AB56</f>
        <v>8952.644</v>
      </c>
      <c r="AG56" s="129"/>
      <c r="AH56" s="225"/>
      <c r="AI56" s="356"/>
      <c r="AJ56" s="129"/>
      <c r="AK56" s="236"/>
      <c r="AN56" s="225"/>
    </row>
    <row r="57" spans="1:40" ht="12.75">
      <c r="A57" s="233"/>
      <c r="B57" s="234"/>
      <c r="C57" s="230">
        <v>280</v>
      </c>
      <c r="D57" s="230">
        <v>81.1</v>
      </c>
      <c r="E57" s="226">
        <v>228</v>
      </c>
      <c r="F57" s="226">
        <v>205.4</v>
      </c>
      <c r="G57" s="226">
        <v>1077</v>
      </c>
      <c r="H57" s="226">
        <v>14</v>
      </c>
      <c r="I57" s="226">
        <v>182</v>
      </c>
      <c r="J57" s="226">
        <v>1168</v>
      </c>
      <c r="K57" s="226">
        <v>2015.3</v>
      </c>
      <c r="L57" s="230">
        <v>130</v>
      </c>
      <c r="M57" s="226">
        <v>1151</v>
      </c>
      <c r="N57" s="226">
        <v>33.8</v>
      </c>
      <c r="O57" s="226">
        <v>13</v>
      </c>
      <c r="P57" s="226">
        <v>30</v>
      </c>
      <c r="Q57" s="226">
        <v>478</v>
      </c>
      <c r="R57" s="367">
        <v>7.4</v>
      </c>
      <c r="S57" s="226">
        <v>534</v>
      </c>
      <c r="T57" s="226">
        <v>107.2</v>
      </c>
      <c r="U57" s="226">
        <v>794</v>
      </c>
      <c r="V57" s="226">
        <v>278</v>
      </c>
      <c r="W57" s="226"/>
      <c r="X57" s="226">
        <v>56.8</v>
      </c>
      <c r="Y57" s="226">
        <v>98</v>
      </c>
      <c r="Z57" s="226">
        <v>83.7</v>
      </c>
      <c r="AA57" s="226">
        <v>103.5</v>
      </c>
      <c r="AB57" s="226">
        <v>1570</v>
      </c>
      <c r="AC57" s="222">
        <f>SUMIF(C57:AB57,"",C56:AB56)+SUM(C57:AB57)</f>
        <v>10719.2</v>
      </c>
      <c r="AD57" s="167"/>
      <c r="AF57" s="226"/>
      <c r="AG57" s="129"/>
      <c r="AH57" s="226"/>
      <c r="AI57" s="356"/>
      <c r="AJ57" s="129"/>
      <c r="AK57" s="226"/>
      <c r="AN57" s="226"/>
    </row>
    <row r="58" spans="1:41" ht="12.75">
      <c r="A58" s="233"/>
      <c r="B58" s="237" t="s">
        <v>15</v>
      </c>
      <c r="C58" s="228">
        <f aca="true" t="shared" si="11" ref="C58:AB58">(C56/C52-1)*100</f>
        <v>-5.116509791564616</v>
      </c>
      <c r="D58" s="228"/>
      <c r="E58" s="228">
        <f t="shared" si="11"/>
        <v>-4.4124268347591205</v>
      </c>
      <c r="F58" s="228">
        <f t="shared" si="11"/>
        <v>-6.392694063926941</v>
      </c>
      <c r="G58" s="228">
        <f t="shared" si="11"/>
        <v>5.023797448601419</v>
      </c>
      <c r="H58" s="228">
        <f t="shared" si="11"/>
        <v>16.666666666666675</v>
      </c>
      <c r="I58" s="228">
        <f t="shared" si="11"/>
        <v>3.159114472159552</v>
      </c>
      <c r="J58" s="228">
        <f t="shared" si="11"/>
        <v>0.3810597519729342</v>
      </c>
      <c r="K58" s="228">
        <f t="shared" si="11"/>
        <v>-6.029096334980877</v>
      </c>
      <c r="L58" s="228">
        <f t="shared" si="11"/>
        <v>-1.0743801652892682</v>
      </c>
      <c r="M58" s="228">
        <f t="shared" si="11"/>
        <v>-6.159110350727115</v>
      </c>
      <c r="N58" s="228">
        <f>(N56/N52-1)*100</f>
        <v>2.9940119760478945</v>
      </c>
      <c r="O58" s="228">
        <f>(O56/O52-1)*100</f>
        <v>23.574144486692017</v>
      </c>
      <c r="P58" s="228">
        <f>(P56/P52-1)*100</f>
        <v>-9.090909090909093</v>
      </c>
      <c r="Q58" s="228">
        <f>(Q56/Q52-1)*100</f>
        <v>1.4957264957264904</v>
      </c>
      <c r="R58" s="228">
        <f>(R56/R52-1)*100</f>
        <v>7.246376811594213</v>
      </c>
      <c r="S58" s="228">
        <f t="shared" si="11"/>
        <v>-31.20567375886525</v>
      </c>
      <c r="T58" s="228">
        <f t="shared" si="11"/>
        <v>2.0018198362147244</v>
      </c>
      <c r="U58" s="228">
        <f>(U56/U52-1)*100</f>
        <v>7.178841309823669</v>
      </c>
      <c r="V58" s="228">
        <f t="shared" si="11"/>
        <v>-13.183279742765276</v>
      </c>
      <c r="W58" s="228"/>
      <c r="X58" s="228">
        <f t="shared" si="11"/>
        <v>1.7054263565891459</v>
      </c>
      <c r="Y58" s="228">
        <f t="shared" si="11"/>
        <v>1.0309278350515427</v>
      </c>
      <c r="Z58" s="228">
        <f t="shared" si="11"/>
        <v>1.3317191283293006</v>
      </c>
      <c r="AA58" s="228">
        <f t="shared" si="11"/>
        <v>-4.48628712960788</v>
      </c>
      <c r="AB58" s="228">
        <f t="shared" si="11"/>
        <v>1.8908243216991583</v>
      </c>
      <c r="AC58" s="370">
        <f>100*(AC56/AC52-1)</f>
        <v>-2.381552833751699</v>
      </c>
      <c r="AD58" s="167"/>
      <c r="AE58" s="340"/>
      <c r="AF58" s="228"/>
      <c r="AG58" s="228"/>
      <c r="AH58" s="228"/>
      <c r="AI58" s="228"/>
      <c r="AJ58" s="228"/>
      <c r="AK58" s="228"/>
      <c r="AL58" s="228"/>
      <c r="AM58" s="228"/>
      <c r="AN58" s="228"/>
      <c r="AO58" s="228"/>
    </row>
    <row r="59" spans="1:37" ht="12.75">
      <c r="A59" s="233"/>
      <c r="B59" s="237"/>
      <c r="C59" s="228"/>
      <c r="D59" s="228"/>
      <c r="E59" s="165"/>
      <c r="F59" s="228"/>
      <c r="G59" s="228"/>
      <c r="H59" s="129"/>
      <c r="I59" s="228"/>
      <c r="J59" s="228"/>
      <c r="K59" s="228"/>
      <c r="L59" s="228"/>
      <c r="M59" s="228"/>
      <c r="N59" s="165"/>
      <c r="O59" s="356"/>
      <c r="P59" s="129"/>
      <c r="Q59" s="228"/>
      <c r="S59" s="228"/>
      <c r="T59" s="228"/>
      <c r="V59" s="228"/>
      <c r="W59" s="228"/>
      <c r="Z59" s="228"/>
      <c r="AA59" s="228"/>
      <c r="AB59" s="228"/>
      <c r="AC59" s="128"/>
      <c r="AD59" s="167"/>
      <c r="AE59" s="340"/>
      <c r="AF59" s="165"/>
      <c r="AG59" s="129"/>
      <c r="AH59" s="165"/>
      <c r="AI59" s="356"/>
      <c r="AJ59" s="129"/>
      <c r="AK59" s="228"/>
    </row>
    <row r="60" spans="1:40" ht="12.75">
      <c r="A60" s="233"/>
      <c r="B60" s="234">
        <f>1+B56</f>
        <v>2004</v>
      </c>
      <c r="C60" s="225">
        <v>286</v>
      </c>
      <c r="D60" s="225">
        <v>89.8</v>
      </c>
      <c r="E60" s="225">
        <f>E56-E57+E61</f>
        <v>216.79999999999998</v>
      </c>
      <c r="F60" s="236">
        <v>213</v>
      </c>
      <c r="G60" s="236">
        <v>1155.4</v>
      </c>
      <c r="H60" s="129">
        <v>15</v>
      </c>
      <c r="I60" s="236">
        <v>165.55</v>
      </c>
      <c r="J60" s="446">
        <v>1309.8</v>
      </c>
      <c r="K60" s="235">
        <v>1974.9</v>
      </c>
      <c r="L60" s="225">
        <f>L56-L57+L61</f>
        <v>121.5</v>
      </c>
      <c r="M60" s="235">
        <v>1128</v>
      </c>
      <c r="N60" s="225">
        <v>35.4</v>
      </c>
      <c r="O60" s="356">
        <v>13</v>
      </c>
      <c r="P60" s="225">
        <f>P56-P57+P61</f>
        <v>30</v>
      </c>
      <c r="Q60" s="225">
        <f>Q56-Q57+Q61</f>
        <v>481</v>
      </c>
      <c r="R60" s="225">
        <f>R56-R57+R61</f>
        <v>7.4</v>
      </c>
      <c r="S60" s="225">
        <f>S56-S57+S61</f>
        <v>555</v>
      </c>
      <c r="T60" s="236">
        <v>114.1</v>
      </c>
      <c r="U60" s="225">
        <f>U56-U57+U61</f>
        <v>1241</v>
      </c>
      <c r="V60" s="225">
        <f>V56-V57+V61</f>
        <v>281</v>
      </c>
      <c r="W60" s="225">
        <v>315</v>
      </c>
      <c r="X60" s="225">
        <v>66.6</v>
      </c>
      <c r="Y60" s="124">
        <v>99</v>
      </c>
      <c r="Z60" s="235">
        <v>87</v>
      </c>
      <c r="AA60" s="225">
        <f>AA56-AA57+AA61</f>
        <v>80.663</v>
      </c>
      <c r="AB60" s="235">
        <v>1574</v>
      </c>
      <c r="AC60" s="127">
        <f>SUM(C60:AB60)</f>
        <v>11655.913</v>
      </c>
      <c r="AD60" s="167"/>
      <c r="AE60" s="339">
        <f>1+AE56</f>
        <v>2004</v>
      </c>
      <c r="AF60" s="225">
        <f>+C60+F60+G60+I60+J60+K60+L60+M60+S60+T60+V60+Z60+AA60+AB60</f>
        <v>9045.913</v>
      </c>
      <c r="AG60" s="129"/>
      <c r="AH60" s="225"/>
      <c r="AI60" s="356"/>
      <c r="AJ60" s="129"/>
      <c r="AK60" s="236"/>
      <c r="AN60" s="225"/>
    </row>
    <row r="61" spans="1:40" ht="12.75">
      <c r="A61" s="233"/>
      <c r="B61" s="234"/>
      <c r="C61" s="226">
        <v>286</v>
      </c>
      <c r="D61" s="226">
        <v>89.8</v>
      </c>
      <c r="E61" s="226">
        <v>232.5</v>
      </c>
      <c r="F61" s="226">
        <v>199</v>
      </c>
      <c r="G61" s="226">
        <v>1166</v>
      </c>
      <c r="H61" s="226">
        <v>15</v>
      </c>
      <c r="I61" s="390">
        <v>184.2</v>
      </c>
      <c r="J61" s="226">
        <v>1176</v>
      </c>
      <c r="K61" s="226">
        <v>1974</v>
      </c>
      <c r="L61" s="230">
        <v>131.8</v>
      </c>
      <c r="M61" s="226">
        <v>1135</v>
      </c>
      <c r="N61" s="226">
        <v>33.8</v>
      </c>
      <c r="O61" s="226">
        <v>13</v>
      </c>
      <c r="P61" s="226">
        <v>30</v>
      </c>
      <c r="Q61" s="367">
        <v>484</v>
      </c>
      <c r="R61" s="367">
        <v>7.4</v>
      </c>
      <c r="S61" s="226">
        <v>604</v>
      </c>
      <c r="T61" s="226">
        <v>111.2</v>
      </c>
      <c r="U61" s="226">
        <v>1184</v>
      </c>
      <c r="V61" s="226">
        <v>289</v>
      </c>
      <c r="W61" s="226">
        <v>315</v>
      </c>
      <c r="X61" s="226">
        <v>55</v>
      </c>
      <c r="Y61" s="226">
        <v>99</v>
      </c>
      <c r="Z61" s="367">
        <v>88</v>
      </c>
      <c r="AA61" s="367">
        <v>78.5</v>
      </c>
      <c r="AB61" s="226">
        <v>1564</v>
      </c>
      <c r="AC61" s="222">
        <f>SUMIF(C61:AB61,"",C60:AB60)+SUM(C61:AB61)</f>
        <v>11545.2</v>
      </c>
      <c r="AD61" s="167"/>
      <c r="AF61" s="226"/>
      <c r="AG61" s="129"/>
      <c r="AH61" s="226"/>
      <c r="AI61" s="356"/>
      <c r="AJ61" s="129"/>
      <c r="AK61" s="367"/>
      <c r="AN61" s="226"/>
    </row>
    <row r="62" spans="1:41" ht="12.75">
      <c r="A62" s="233"/>
      <c r="B62" s="237" t="s">
        <v>15</v>
      </c>
      <c r="C62" s="228">
        <f aca="true" t="shared" si="12" ref="C62:AB62">(C60/C56-1)*100</f>
        <v>-5.9615757683366795</v>
      </c>
      <c r="D62" s="228"/>
      <c r="E62" s="228">
        <f t="shared" si="12"/>
        <v>2.1196420160150664</v>
      </c>
      <c r="F62" s="228">
        <f t="shared" si="12"/>
        <v>3.9024390243902474</v>
      </c>
      <c r="G62" s="228">
        <f t="shared" si="12"/>
        <v>7.2964163331259435</v>
      </c>
      <c r="H62" s="228">
        <f t="shared" si="12"/>
        <v>7.14285714285714</v>
      </c>
      <c r="I62" s="228">
        <f t="shared" si="12"/>
        <v>-2.1282885013301778</v>
      </c>
      <c r="J62" s="228">
        <f t="shared" si="12"/>
        <v>-1.9295132415373173</v>
      </c>
      <c r="K62" s="228">
        <f t="shared" si="12"/>
        <v>-2.0046643179675416</v>
      </c>
      <c r="L62" s="228">
        <f t="shared" si="12"/>
        <v>1.5037593984962516</v>
      </c>
      <c r="M62" s="228">
        <f t="shared" si="12"/>
        <v>2.8258887876025485</v>
      </c>
      <c r="N62" s="228">
        <f>(N60/N56-1)*100</f>
        <v>2.9069767441860517</v>
      </c>
      <c r="O62" s="228">
        <f>(O60/O56-1)*100</f>
        <v>0</v>
      </c>
      <c r="P62" s="228">
        <f>(P60/P56-1)*100</f>
        <v>0</v>
      </c>
      <c r="Q62" s="228">
        <f>(Q60/Q56-1)*100</f>
        <v>1.2631578947368327</v>
      </c>
      <c r="R62" s="228">
        <f>(R60/R56-1)*100</f>
        <v>0</v>
      </c>
      <c r="S62" s="228">
        <f t="shared" si="12"/>
        <v>14.432989690721643</v>
      </c>
      <c r="T62" s="228">
        <f t="shared" si="12"/>
        <v>1.7841213202497874</v>
      </c>
      <c r="U62" s="228">
        <f>(U60/U56-1)*100</f>
        <v>45.82843713278495</v>
      </c>
      <c r="V62" s="228">
        <f t="shared" si="12"/>
        <v>4.074074074074074</v>
      </c>
      <c r="W62" s="228"/>
      <c r="X62" s="228">
        <f t="shared" si="12"/>
        <v>1.5243902439024293</v>
      </c>
      <c r="Y62" s="228">
        <f t="shared" si="12"/>
        <v>1.0204081632652962</v>
      </c>
      <c r="Z62" s="228">
        <f t="shared" si="12"/>
        <v>3.942652329749108</v>
      </c>
      <c r="AA62" s="228">
        <f t="shared" si="12"/>
        <v>-23.660127007561783</v>
      </c>
      <c r="AB62" s="228">
        <f t="shared" si="12"/>
        <v>0.03177629488402278</v>
      </c>
      <c r="AC62" s="370">
        <f>100*(AC60/AC56-1)</f>
        <v>7.582013437883828</v>
      </c>
      <c r="AD62" s="167"/>
      <c r="AE62" s="340"/>
      <c r="AF62" s="228"/>
      <c r="AG62" s="228"/>
      <c r="AH62" s="228"/>
      <c r="AI62" s="228"/>
      <c r="AJ62" s="228"/>
      <c r="AK62" s="228"/>
      <c r="AL62" s="228"/>
      <c r="AM62" s="228"/>
      <c r="AN62" s="228"/>
      <c r="AO62" s="228"/>
    </row>
    <row r="63" spans="1:41" ht="12.75">
      <c r="A63" s="233"/>
      <c r="B63" s="237"/>
      <c r="C63" s="228"/>
      <c r="D63" s="228"/>
      <c r="E63" s="228"/>
      <c r="F63" s="228"/>
      <c r="G63" s="228"/>
      <c r="H63" s="228"/>
      <c r="I63" s="228"/>
      <c r="J63" s="228"/>
      <c r="K63" s="228"/>
      <c r="L63" s="228"/>
      <c r="M63" s="228"/>
      <c r="N63" s="228"/>
      <c r="O63" s="228"/>
      <c r="P63" s="228"/>
      <c r="Q63" s="228"/>
      <c r="R63" s="228"/>
      <c r="S63" s="228"/>
      <c r="T63" s="228"/>
      <c r="U63" s="228"/>
      <c r="V63" s="228"/>
      <c r="W63" s="228"/>
      <c r="X63" s="228"/>
      <c r="Y63" s="228"/>
      <c r="Z63" s="228"/>
      <c r="AA63" s="228"/>
      <c r="AB63" s="228"/>
      <c r="AC63" s="370"/>
      <c r="AD63" s="167"/>
      <c r="AE63" s="340"/>
      <c r="AF63" s="228"/>
      <c r="AG63" s="228"/>
      <c r="AH63" s="228"/>
      <c r="AI63" s="228"/>
      <c r="AJ63" s="228"/>
      <c r="AK63" s="228"/>
      <c r="AL63" s="228"/>
      <c r="AM63" s="228"/>
      <c r="AN63" s="228"/>
      <c r="AO63" s="228"/>
    </row>
    <row r="64" spans="1:40" ht="12.75">
      <c r="A64" s="233"/>
      <c r="B64" s="234">
        <f>1+B60</f>
        <v>2005</v>
      </c>
      <c r="C64" s="225">
        <v>273</v>
      </c>
      <c r="D64" s="225">
        <v>98.8</v>
      </c>
      <c r="E64" s="225">
        <f>E60-E61+E65</f>
        <v>225.6</v>
      </c>
      <c r="F64" s="445">
        <v>207</v>
      </c>
      <c r="G64" s="445">
        <v>1195.98</v>
      </c>
      <c r="H64" s="129">
        <v>15</v>
      </c>
      <c r="I64" s="445">
        <v>177</v>
      </c>
      <c r="J64" s="225">
        <f>J60-J61+J65</f>
        <v>1301.8</v>
      </c>
      <c r="K64" s="225">
        <f>K60-K61+K65</f>
        <v>1923</v>
      </c>
      <c r="L64" s="225">
        <f>L60-L61+L65</f>
        <v>122.19999999999999</v>
      </c>
      <c r="M64" s="225">
        <f>M60-M61+M65</f>
        <v>1112</v>
      </c>
      <c r="N64" s="225">
        <v>35.4</v>
      </c>
      <c r="O64" s="356">
        <v>13</v>
      </c>
      <c r="P64" s="225">
        <f>P60-P61+P65</f>
        <v>30</v>
      </c>
      <c r="Q64" s="225">
        <f>Q60-Q61+Q65</f>
        <v>449</v>
      </c>
      <c r="R64" s="225">
        <f>R60-R61+R65</f>
        <v>7.4</v>
      </c>
      <c r="S64" s="225">
        <f>S60-S61+S65</f>
        <v>569</v>
      </c>
      <c r="T64" s="445">
        <v>113.8</v>
      </c>
      <c r="U64" s="225">
        <f>U60-U61+U65</f>
        <v>1241</v>
      </c>
      <c r="V64" s="225">
        <f>V60-V61+V65</f>
        <v>286</v>
      </c>
      <c r="W64" s="225">
        <v>315</v>
      </c>
      <c r="X64" s="225">
        <v>66.6</v>
      </c>
      <c r="Y64" s="124">
        <v>99</v>
      </c>
      <c r="Z64" s="225">
        <f>Z60-Z61+Z65</f>
        <v>86</v>
      </c>
      <c r="AA64" s="225">
        <f>AA60-AA61+AA65</f>
        <v>82.26299999999999</v>
      </c>
      <c r="AB64" s="225">
        <f>AB60-AB61+AB65</f>
        <v>1592</v>
      </c>
      <c r="AC64" s="127">
        <f>SUM(C64:AB64)</f>
        <v>11636.843</v>
      </c>
      <c r="AD64" s="167"/>
      <c r="AE64" s="339">
        <f>1+AE60</f>
        <v>2005</v>
      </c>
      <c r="AF64" s="225">
        <f>+C64+F64+G64+I64+J64+K64+L64+M64+S64+T64+V64+Z64+AA64+AB64</f>
        <v>9041.043</v>
      </c>
      <c r="AG64" s="129"/>
      <c r="AH64" s="225"/>
      <c r="AI64" s="356"/>
      <c r="AJ64" s="129"/>
      <c r="AK64" s="236"/>
      <c r="AN64" s="225"/>
    </row>
    <row r="65" spans="1:40" ht="12.75">
      <c r="A65" s="233"/>
      <c r="B65" s="234"/>
      <c r="C65" s="390">
        <v>273</v>
      </c>
      <c r="D65" s="390">
        <v>98.8</v>
      </c>
      <c r="E65" s="226">
        <v>241.3</v>
      </c>
      <c r="F65" s="226">
        <v>191.2</v>
      </c>
      <c r="G65" s="226">
        <v>1197</v>
      </c>
      <c r="H65" s="226">
        <v>15</v>
      </c>
      <c r="I65" s="390">
        <v>182</v>
      </c>
      <c r="J65" s="226">
        <v>1168</v>
      </c>
      <c r="K65" s="390">
        <v>1922.1</v>
      </c>
      <c r="L65" s="388">
        <v>132.5</v>
      </c>
      <c r="M65" s="226">
        <v>1119</v>
      </c>
      <c r="N65" s="226">
        <v>33.8</v>
      </c>
      <c r="O65" s="226">
        <v>13</v>
      </c>
      <c r="P65" s="226">
        <v>30</v>
      </c>
      <c r="Q65" s="367">
        <v>452</v>
      </c>
      <c r="R65" s="367">
        <v>7.4</v>
      </c>
      <c r="S65" s="226">
        <v>618</v>
      </c>
      <c r="T65" s="389">
        <v>115</v>
      </c>
      <c r="U65" s="226">
        <v>1184</v>
      </c>
      <c r="V65" s="226">
        <v>294</v>
      </c>
      <c r="W65" s="226">
        <v>315</v>
      </c>
      <c r="X65" s="367">
        <v>55</v>
      </c>
      <c r="Y65" s="226">
        <v>99</v>
      </c>
      <c r="Z65" s="367">
        <v>87</v>
      </c>
      <c r="AA65" s="367">
        <v>80.1</v>
      </c>
      <c r="AB65" s="390">
        <v>1582</v>
      </c>
      <c r="AC65" s="222">
        <f>SUMIF(C65:AB65,"",C64:AB64)+SUM(C65:AB65)</f>
        <v>11505.199999999999</v>
      </c>
      <c r="AD65" s="167"/>
      <c r="AF65" s="226"/>
      <c r="AG65" s="129"/>
      <c r="AH65" s="226"/>
      <c r="AI65" s="356"/>
      <c r="AJ65" s="129"/>
      <c r="AK65" s="367"/>
      <c r="AN65" s="367"/>
    </row>
    <row r="66" spans="1:41" ht="12.75">
      <c r="A66" s="233"/>
      <c r="B66" s="237" t="s">
        <v>15</v>
      </c>
      <c r="C66" s="228">
        <f aca="true" t="shared" si="13" ref="C66:AB66">(C64/C60-1)*100</f>
        <v>-4.545454545454541</v>
      </c>
      <c r="D66" s="228">
        <f t="shared" si="13"/>
        <v>10.022271714922049</v>
      </c>
      <c r="E66" s="228">
        <f t="shared" si="13"/>
        <v>4.059040590405916</v>
      </c>
      <c r="F66" s="228">
        <f t="shared" si="13"/>
        <v>-2.8169014084507005</v>
      </c>
      <c r="G66" s="228">
        <f>(G64/G60-1)*100</f>
        <v>3.5122035658646356</v>
      </c>
      <c r="H66" s="228">
        <f t="shared" si="13"/>
        <v>0</v>
      </c>
      <c r="I66" s="228">
        <f t="shared" si="13"/>
        <v>6.916339474479005</v>
      </c>
      <c r="J66" s="228">
        <f t="shared" si="13"/>
        <v>-0.6107802717972177</v>
      </c>
      <c r="K66" s="228">
        <f t="shared" si="13"/>
        <v>-2.6279811636032213</v>
      </c>
      <c r="L66" s="228">
        <f t="shared" si="13"/>
        <v>0.576131687242798</v>
      </c>
      <c r="M66" s="228">
        <f t="shared" si="13"/>
        <v>-1.4184397163120588</v>
      </c>
      <c r="N66" s="228">
        <f t="shared" si="13"/>
        <v>0</v>
      </c>
      <c r="O66" s="228">
        <f t="shared" si="13"/>
        <v>0</v>
      </c>
      <c r="P66" s="228">
        <f t="shared" si="13"/>
        <v>0</v>
      </c>
      <c r="Q66" s="228">
        <f t="shared" si="13"/>
        <v>-6.652806652806653</v>
      </c>
      <c r="R66" s="228">
        <f t="shared" si="13"/>
        <v>0</v>
      </c>
      <c r="S66" s="228">
        <f t="shared" si="13"/>
        <v>2.522522522522519</v>
      </c>
      <c r="T66" s="228">
        <f t="shared" si="13"/>
        <v>-0.2629272567922891</v>
      </c>
      <c r="U66" s="228">
        <f t="shared" si="13"/>
        <v>0</v>
      </c>
      <c r="V66" s="228">
        <f t="shared" si="13"/>
        <v>1.7793594306049876</v>
      </c>
      <c r="W66" s="228"/>
      <c r="X66" s="228">
        <f t="shared" si="13"/>
        <v>0</v>
      </c>
      <c r="Y66" s="228">
        <f t="shared" si="13"/>
        <v>0</v>
      </c>
      <c r="Z66" s="228">
        <f t="shared" si="13"/>
        <v>-1.1494252873563204</v>
      </c>
      <c r="AA66" s="228">
        <f t="shared" si="13"/>
        <v>1.9835612362545385</v>
      </c>
      <c r="AB66" s="228">
        <f t="shared" si="13"/>
        <v>1.1435832274459878</v>
      </c>
      <c r="AC66" s="370">
        <f>100*(AC64/AC60-1)</f>
        <v>-0.16360794731394845</v>
      </c>
      <c r="AD66" s="167"/>
      <c r="AE66" s="340"/>
      <c r="AF66" s="228"/>
      <c r="AG66" s="228"/>
      <c r="AH66" s="228"/>
      <c r="AI66" s="228"/>
      <c r="AJ66" s="228"/>
      <c r="AK66" s="228"/>
      <c r="AL66" s="228"/>
      <c r="AM66" s="228"/>
      <c r="AN66" s="228"/>
      <c r="AO66" s="228"/>
    </row>
    <row r="67" spans="1:41" ht="12.75">
      <c r="A67" s="233"/>
      <c r="B67" s="237"/>
      <c r="C67" s="228"/>
      <c r="D67" s="228"/>
      <c r="E67" s="228"/>
      <c r="F67" s="228"/>
      <c r="G67" s="228"/>
      <c r="H67" s="228"/>
      <c r="I67" s="228"/>
      <c r="J67" s="228"/>
      <c r="K67" s="228"/>
      <c r="L67" s="228"/>
      <c r="M67" s="228"/>
      <c r="N67" s="228"/>
      <c r="O67" s="228"/>
      <c r="P67" s="228"/>
      <c r="Q67" s="228"/>
      <c r="R67" s="228"/>
      <c r="S67" s="228"/>
      <c r="T67" s="228"/>
      <c r="U67" s="228"/>
      <c r="V67" s="228"/>
      <c r="W67" s="228"/>
      <c r="X67" s="228"/>
      <c r="Y67" s="228"/>
      <c r="Z67" s="228"/>
      <c r="AA67" s="228"/>
      <c r="AB67" s="228"/>
      <c r="AC67" s="370"/>
      <c r="AD67" s="167"/>
      <c r="AE67" s="340"/>
      <c r="AF67" s="228"/>
      <c r="AG67" s="228"/>
      <c r="AH67" s="228"/>
      <c r="AI67" s="228"/>
      <c r="AJ67" s="228"/>
      <c r="AK67" s="228"/>
      <c r="AL67" s="228"/>
      <c r="AM67" s="228"/>
      <c r="AN67" s="228"/>
      <c r="AO67" s="228"/>
    </row>
    <row r="68" spans="1:40" ht="12.75">
      <c r="A68" s="233"/>
      <c r="B68" s="234">
        <f>1+B64</f>
        <v>2006</v>
      </c>
      <c r="C68" s="225">
        <f>C64-C65+C69</f>
        <v>269</v>
      </c>
      <c r="D68" s="225">
        <v>105.5</v>
      </c>
      <c r="E68" s="225">
        <f>E64-E65+E69</f>
        <v>225.79999999999998</v>
      </c>
      <c r="F68" s="225">
        <f>F64-F65+F69</f>
        <v>190.8</v>
      </c>
      <c r="G68" s="225">
        <f>G64-G65+G69</f>
        <v>1198.98</v>
      </c>
      <c r="H68" s="129">
        <v>15</v>
      </c>
      <c r="I68" s="225">
        <f>I64-I65+I69</f>
        <v>150</v>
      </c>
      <c r="J68" s="225">
        <f>J64-J65+J69</f>
        <v>1282.8</v>
      </c>
      <c r="K68" s="225">
        <f>K64-K65+K69</f>
        <v>1777</v>
      </c>
      <c r="L68" s="225">
        <f>L64-L65+L69</f>
        <v>113.19999999999999</v>
      </c>
      <c r="M68" s="225">
        <f>M64-M65+M69</f>
        <v>1041</v>
      </c>
      <c r="N68" s="551">
        <v>35.4</v>
      </c>
      <c r="O68" s="553">
        <v>13</v>
      </c>
      <c r="P68" s="551">
        <f aca="true" t="shared" si="14" ref="P68:V68">P64-P65+P69</f>
        <v>30</v>
      </c>
      <c r="Q68" s="225">
        <f t="shared" si="14"/>
        <v>426</v>
      </c>
      <c r="R68" s="551">
        <f t="shared" si="14"/>
        <v>7.4</v>
      </c>
      <c r="S68" s="225">
        <f t="shared" si="14"/>
        <v>568</v>
      </c>
      <c r="T68" s="225">
        <f t="shared" si="14"/>
        <v>108.8</v>
      </c>
      <c r="U68" s="551">
        <f t="shared" si="14"/>
        <v>1241</v>
      </c>
      <c r="V68" s="225">
        <f t="shared" si="14"/>
        <v>281</v>
      </c>
      <c r="W68" s="225">
        <v>315</v>
      </c>
      <c r="X68" s="225">
        <v>66.6</v>
      </c>
      <c r="Y68" s="124">
        <v>99</v>
      </c>
      <c r="Z68" s="225">
        <f>Z64-Z65+Z69</f>
        <v>86.2</v>
      </c>
      <c r="AA68" s="225">
        <f>AA64-AA65+AA69</f>
        <v>85.463</v>
      </c>
      <c r="AB68" s="225">
        <f>AB64-AB65+AB69</f>
        <v>1554</v>
      </c>
      <c r="AC68" s="127">
        <f>SUM(C68:AB68)</f>
        <v>11285.943000000001</v>
      </c>
      <c r="AD68" s="167"/>
      <c r="AE68" s="339">
        <f>1+AE64</f>
        <v>2006</v>
      </c>
      <c r="AF68" s="225">
        <f>+C68+F68+G68+I68+J68+K68+L68+M68+S68+T68+V68+Z68+AA68+AB68</f>
        <v>8706.242999999999</v>
      </c>
      <c r="AG68" s="129"/>
      <c r="AH68" s="225"/>
      <c r="AI68" s="356"/>
      <c r="AJ68" s="129"/>
      <c r="AK68" s="236"/>
      <c r="AN68" s="225"/>
    </row>
    <row r="69" spans="1:40" ht="12.75">
      <c r="A69" s="233"/>
      <c r="B69" s="237"/>
      <c r="C69" s="390">
        <v>269</v>
      </c>
      <c r="D69" s="390">
        <v>105.5</v>
      </c>
      <c r="E69" s="226">
        <v>241.5</v>
      </c>
      <c r="F69" s="226">
        <v>175</v>
      </c>
      <c r="G69" s="226">
        <v>1200</v>
      </c>
      <c r="H69" s="226">
        <v>15</v>
      </c>
      <c r="I69" s="390">
        <v>155</v>
      </c>
      <c r="J69" s="226">
        <v>1149</v>
      </c>
      <c r="K69" s="390">
        <v>1776.1</v>
      </c>
      <c r="L69" s="388">
        <v>123.5</v>
      </c>
      <c r="M69" s="367">
        <v>1048</v>
      </c>
      <c r="N69" s="513">
        <v>33.8</v>
      </c>
      <c r="O69" s="513">
        <v>13</v>
      </c>
      <c r="P69" s="513">
        <v>30</v>
      </c>
      <c r="Q69" s="367">
        <v>429</v>
      </c>
      <c r="R69" s="536">
        <v>7.4</v>
      </c>
      <c r="S69" s="226">
        <v>617</v>
      </c>
      <c r="T69" s="389">
        <v>110</v>
      </c>
      <c r="U69" s="513">
        <v>1184</v>
      </c>
      <c r="V69" s="226">
        <v>289</v>
      </c>
      <c r="W69" s="226">
        <v>315</v>
      </c>
      <c r="X69" s="367">
        <v>53.8</v>
      </c>
      <c r="Y69" s="226">
        <v>99</v>
      </c>
      <c r="Z69" s="367">
        <v>87.2</v>
      </c>
      <c r="AA69" s="367">
        <v>83.3</v>
      </c>
      <c r="AB69" s="390">
        <v>1544</v>
      </c>
      <c r="AC69" s="222">
        <f>SUMIF(C69:AB69,"",C68:AB68)+SUM(C69:AB69)</f>
        <v>11153.099999999999</v>
      </c>
      <c r="AD69" s="167"/>
      <c r="AE69" s="340"/>
      <c r="AF69" s="226"/>
      <c r="AG69" s="129"/>
      <c r="AH69" s="226"/>
      <c r="AI69" s="356"/>
      <c r="AJ69" s="129"/>
      <c r="AK69" s="367"/>
      <c r="AN69" s="367"/>
    </row>
    <row r="70" spans="1:41" ht="12.75">
      <c r="A70" s="164"/>
      <c r="B70" s="237" t="s">
        <v>15</v>
      </c>
      <c r="C70" s="228">
        <f aca="true" t="shared" si="15" ref="C70:AB70">(C68/C64-1)*100</f>
        <v>-1.46520146520146</v>
      </c>
      <c r="D70" s="228">
        <f t="shared" si="15"/>
        <v>6.781376518218618</v>
      </c>
      <c r="E70" s="228">
        <f t="shared" si="15"/>
        <v>0.08865248226950229</v>
      </c>
      <c r="F70" s="228">
        <f t="shared" si="15"/>
        <v>-7.826086956521738</v>
      </c>
      <c r="G70" s="228">
        <f>(G68/G64-1)*100</f>
        <v>0.250840315055445</v>
      </c>
      <c r="H70" s="228">
        <f t="shared" si="15"/>
        <v>0</v>
      </c>
      <c r="I70" s="228">
        <f>(I68/I64-1)*100</f>
        <v>-15.254237288135597</v>
      </c>
      <c r="J70" s="228">
        <f t="shared" si="15"/>
        <v>-1.4595175910278035</v>
      </c>
      <c r="K70" s="228">
        <f t="shared" si="15"/>
        <v>-7.592303692147684</v>
      </c>
      <c r="L70" s="228">
        <f t="shared" si="15"/>
        <v>-7.364975450081834</v>
      </c>
      <c r="M70" s="228">
        <f t="shared" si="15"/>
        <v>-6.3848920863309395</v>
      </c>
      <c r="N70" s="467">
        <f t="shared" si="15"/>
        <v>0</v>
      </c>
      <c r="O70" s="467">
        <f t="shared" si="15"/>
        <v>0</v>
      </c>
      <c r="P70" s="467">
        <f t="shared" si="15"/>
        <v>0</v>
      </c>
      <c r="Q70" s="228">
        <f t="shared" si="15"/>
        <v>-5.122494432071267</v>
      </c>
      <c r="R70" s="467">
        <f t="shared" si="15"/>
        <v>0</v>
      </c>
      <c r="S70" s="228">
        <f t="shared" si="15"/>
        <v>-0.17574692442882123</v>
      </c>
      <c r="T70" s="228">
        <f t="shared" si="15"/>
        <v>-4.393673110720564</v>
      </c>
      <c r="U70" s="467">
        <f t="shared" si="15"/>
        <v>0</v>
      </c>
      <c r="V70" s="228">
        <f t="shared" si="15"/>
        <v>-1.7482517482517501</v>
      </c>
      <c r="W70" s="228"/>
      <c r="X70" s="228">
        <f t="shared" si="15"/>
        <v>0</v>
      </c>
      <c r="Y70" s="228">
        <f t="shared" si="15"/>
        <v>0</v>
      </c>
      <c r="Z70" s="228">
        <f t="shared" si="15"/>
        <v>0.23255813953488857</v>
      </c>
      <c r="AA70" s="228">
        <f t="shared" si="15"/>
        <v>3.8899626806705445</v>
      </c>
      <c r="AB70" s="228">
        <f t="shared" si="15"/>
        <v>-2.386934673366836</v>
      </c>
      <c r="AC70" s="448">
        <f>(AC68/AC64-1)*100</f>
        <v>-3.0154226537214557</v>
      </c>
      <c r="AD70" s="167"/>
      <c r="AF70" s="228"/>
      <c r="AG70" s="228"/>
      <c r="AH70" s="228"/>
      <c r="AI70" s="228"/>
      <c r="AJ70" s="228"/>
      <c r="AK70" s="228"/>
      <c r="AL70" s="228"/>
      <c r="AM70" s="228"/>
      <c r="AN70" s="228"/>
      <c r="AO70" s="228"/>
    </row>
    <row r="71" spans="1:46" ht="12.75">
      <c r="A71" s="164"/>
      <c r="B71" s="237"/>
      <c r="C71" s="228"/>
      <c r="D71" s="228"/>
      <c r="E71" s="228"/>
      <c r="F71" s="228"/>
      <c r="G71" s="228"/>
      <c r="H71" s="228"/>
      <c r="I71" s="228"/>
      <c r="J71" s="228"/>
      <c r="K71" s="228"/>
      <c r="L71" s="228"/>
      <c r="M71" s="228"/>
      <c r="N71" s="467"/>
      <c r="O71" s="467"/>
      <c r="P71" s="467"/>
      <c r="Q71" s="228"/>
      <c r="R71" s="467"/>
      <c r="S71" s="228"/>
      <c r="T71" s="228"/>
      <c r="U71" s="467"/>
      <c r="V71" s="228"/>
      <c r="W71" s="228"/>
      <c r="X71" s="228"/>
      <c r="Y71" s="228"/>
      <c r="Z71" s="228"/>
      <c r="AA71" s="228"/>
      <c r="AB71" s="228"/>
      <c r="AC71" s="228"/>
      <c r="AD71" s="167"/>
      <c r="AF71" s="228"/>
      <c r="AG71" s="228"/>
      <c r="AH71" s="228"/>
      <c r="AI71" s="228"/>
      <c r="AJ71" s="228"/>
      <c r="AK71" s="228"/>
      <c r="AL71" s="228"/>
      <c r="AM71" s="228"/>
      <c r="AN71" s="228"/>
      <c r="AO71" s="228"/>
      <c r="AS71" s="129"/>
      <c r="AT71" s="430"/>
    </row>
    <row r="72" spans="1:46" ht="12.75">
      <c r="A72" s="164"/>
      <c r="B72" s="237">
        <f>1+B68</f>
        <v>2007</v>
      </c>
      <c r="C72" s="438">
        <f>C68-C69+C73</f>
        <v>258</v>
      </c>
      <c r="D72" s="438">
        <v>116.5</v>
      </c>
      <c r="E72" s="438">
        <f aca="true" t="shared" si="16" ref="E72:AB72">E68-E69+E73</f>
        <v>225.29999999999998</v>
      </c>
      <c r="F72" s="438">
        <f t="shared" si="16"/>
        <v>177.8</v>
      </c>
      <c r="G72" s="438">
        <f>G68-G69+G73</f>
        <v>1298.98</v>
      </c>
      <c r="H72" s="438">
        <f t="shared" si="16"/>
        <v>15</v>
      </c>
      <c r="I72" s="438">
        <f>I68-I69+I73</f>
        <v>165</v>
      </c>
      <c r="J72" s="438">
        <f t="shared" si="16"/>
        <v>1282.8</v>
      </c>
      <c r="K72" s="438">
        <f t="shared" si="16"/>
        <v>1825.9</v>
      </c>
      <c r="L72" s="438">
        <f t="shared" si="16"/>
        <v>116.69999999999999</v>
      </c>
      <c r="M72" s="438">
        <f t="shared" si="16"/>
        <v>1113</v>
      </c>
      <c r="N72" s="512">
        <f t="shared" si="16"/>
        <v>35.4</v>
      </c>
      <c r="O72" s="512">
        <f t="shared" si="16"/>
        <v>13</v>
      </c>
      <c r="P72" s="512">
        <f t="shared" si="16"/>
        <v>30</v>
      </c>
      <c r="Q72" s="438">
        <f t="shared" si="16"/>
        <v>440</v>
      </c>
      <c r="R72" s="512">
        <f t="shared" si="16"/>
        <v>7.4</v>
      </c>
      <c r="S72" s="438">
        <f t="shared" si="16"/>
        <v>579</v>
      </c>
      <c r="T72" s="438">
        <f t="shared" si="16"/>
        <v>113.8</v>
      </c>
      <c r="U72" s="512">
        <f t="shared" si="16"/>
        <v>1241</v>
      </c>
      <c r="V72" s="438">
        <f t="shared" si="16"/>
        <v>294</v>
      </c>
      <c r="W72" s="438">
        <v>315</v>
      </c>
      <c r="X72" s="438">
        <f t="shared" si="16"/>
        <v>65.8</v>
      </c>
      <c r="Y72" s="438">
        <f t="shared" si="16"/>
        <v>99</v>
      </c>
      <c r="Z72" s="438">
        <f t="shared" si="16"/>
        <v>93</v>
      </c>
      <c r="AA72" s="438">
        <f t="shared" si="16"/>
        <v>86.563</v>
      </c>
      <c r="AB72" s="438">
        <f t="shared" si="16"/>
        <v>1513</v>
      </c>
      <c r="AC72" s="452">
        <f>SUM(C72:AB72)</f>
        <v>11520.943</v>
      </c>
      <c r="AD72" s="167"/>
      <c r="AF72" s="228"/>
      <c r="AG72" s="228"/>
      <c r="AH72" s="228"/>
      <c r="AI72" s="228"/>
      <c r="AJ72" s="228"/>
      <c r="AK72" s="228"/>
      <c r="AL72" s="228"/>
      <c r="AM72" s="228"/>
      <c r="AN72" s="228"/>
      <c r="AO72" s="228"/>
      <c r="AR72" s="491"/>
      <c r="AS72" s="492"/>
      <c r="AT72" s="493"/>
    </row>
    <row r="73" spans="1:46" ht="12.75">
      <c r="A73" s="164"/>
      <c r="B73" s="237"/>
      <c r="C73" s="226">
        <v>258</v>
      </c>
      <c r="D73" s="226">
        <v>116.5</v>
      </c>
      <c r="E73" s="226">
        <v>241</v>
      </c>
      <c r="F73" s="226">
        <v>162</v>
      </c>
      <c r="G73" s="226">
        <v>1300</v>
      </c>
      <c r="H73" s="226">
        <v>15</v>
      </c>
      <c r="I73" s="390">
        <v>170</v>
      </c>
      <c r="J73" s="226">
        <v>1149</v>
      </c>
      <c r="K73" s="390">
        <v>1825</v>
      </c>
      <c r="L73" s="388">
        <v>127</v>
      </c>
      <c r="M73" s="367">
        <v>1120</v>
      </c>
      <c r="N73" s="513">
        <v>33.8</v>
      </c>
      <c r="O73" s="513">
        <v>13</v>
      </c>
      <c r="P73" s="513">
        <v>30</v>
      </c>
      <c r="Q73" s="367">
        <v>443</v>
      </c>
      <c r="R73" s="536">
        <v>7.4</v>
      </c>
      <c r="S73" s="226">
        <v>628</v>
      </c>
      <c r="T73" s="389">
        <v>115</v>
      </c>
      <c r="U73" s="513">
        <v>1184</v>
      </c>
      <c r="V73" s="226">
        <v>302</v>
      </c>
      <c r="W73" s="226">
        <v>315</v>
      </c>
      <c r="X73" s="367">
        <v>53</v>
      </c>
      <c r="Y73" s="226">
        <v>99</v>
      </c>
      <c r="Z73" s="367">
        <v>94</v>
      </c>
      <c r="AA73" s="367">
        <v>84.4</v>
      </c>
      <c r="AB73" s="390">
        <v>1503</v>
      </c>
      <c r="AC73" s="444">
        <f>SUMIF(C73:AB73,"",C72:AB72)+SUM(C73:AB73)</f>
        <v>11388.1</v>
      </c>
      <c r="AD73" s="167"/>
      <c r="AF73" s="228"/>
      <c r="AG73" s="228"/>
      <c r="AH73" s="228"/>
      <c r="AI73" s="228"/>
      <c r="AJ73" s="228"/>
      <c r="AK73" s="228"/>
      <c r="AL73" s="228"/>
      <c r="AM73" s="228"/>
      <c r="AN73" s="228"/>
      <c r="AO73" s="228"/>
      <c r="AR73" s="187"/>
      <c r="AS73" s="129"/>
      <c r="AT73" s="430"/>
    </row>
    <row r="74" spans="1:46" ht="12.75">
      <c r="A74" s="164"/>
      <c r="B74" s="237" t="s">
        <v>15</v>
      </c>
      <c r="C74" s="228">
        <f aca="true" t="shared" si="17" ref="C74:AB74">(C72/C68-1)*100</f>
        <v>-4.089219330855021</v>
      </c>
      <c r="D74" s="228">
        <f t="shared" si="17"/>
        <v>10.426540284360186</v>
      </c>
      <c r="E74" s="228">
        <f t="shared" si="17"/>
        <v>-0.22143489813994943</v>
      </c>
      <c r="F74" s="228">
        <f t="shared" si="17"/>
        <v>-6.8134171907756835</v>
      </c>
      <c r="G74" s="228">
        <f>(G72/G68-1)*100</f>
        <v>8.340422692622052</v>
      </c>
      <c r="H74" s="228">
        <f t="shared" si="17"/>
        <v>0</v>
      </c>
      <c r="I74" s="228">
        <f>(I72/I68-1)*100</f>
        <v>10.000000000000009</v>
      </c>
      <c r="J74" s="228">
        <f t="shared" si="17"/>
        <v>0</v>
      </c>
      <c r="K74" s="228">
        <f t="shared" si="17"/>
        <v>2.7518289251547534</v>
      </c>
      <c r="L74" s="228">
        <f t="shared" si="17"/>
        <v>3.0918727915194344</v>
      </c>
      <c r="M74" s="228">
        <f t="shared" si="17"/>
        <v>6.91642651296831</v>
      </c>
      <c r="N74" s="467">
        <f t="shared" si="17"/>
        <v>0</v>
      </c>
      <c r="O74" s="467">
        <f t="shared" si="17"/>
        <v>0</v>
      </c>
      <c r="P74" s="467">
        <f t="shared" si="17"/>
        <v>0</v>
      </c>
      <c r="Q74" s="228">
        <f t="shared" si="17"/>
        <v>3.2863849765258246</v>
      </c>
      <c r="R74" s="467">
        <f t="shared" si="17"/>
        <v>0</v>
      </c>
      <c r="S74" s="228">
        <f t="shared" si="17"/>
        <v>1.936619718309851</v>
      </c>
      <c r="T74" s="228">
        <f t="shared" si="17"/>
        <v>4.595588235294112</v>
      </c>
      <c r="U74" s="467">
        <f t="shared" si="17"/>
        <v>0</v>
      </c>
      <c r="V74" s="228">
        <f t="shared" si="17"/>
        <v>4.62633451957295</v>
      </c>
      <c r="W74" s="228"/>
      <c r="X74" s="228">
        <f t="shared" si="17"/>
        <v>-1.2012012012011963</v>
      </c>
      <c r="Y74" s="228">
        <f t="shared" si="17"/>
        <v>0</v>
      </c>
      <c r="Z74" s="228">
        <f t="shared" si="17"/>
        <v>7.88863109048723</v>
      </c>
      <c r="AA74" s="228">
        <f t="shared" si="17"/>
        <v>1.287106701145535</v>
      </c>
      <c r="AB74" s="228">
        <f t="shared" si="17"/>
        <v>-2.638352638352637</v>
      </c>
      <c r="AC74" s="228">
        <f>(AC72/AC68-1)*100</f>
        <v>2.082236282781147</v>
      </c>
      <c r="AD74" s="167"/>
      <c r="AF74" s="228"/>
      <c r="AG74" s="228"/>
      <c r="AH74" s="228"/>
      <c r="AI74" s="228"/>
      <c r="AJ74" s="228"/>
      <c r="AK74" s="228"/>
      <c r="AL74" s="228"/>
      <c r="AM74" s="228"/>
      <c r="AN74" s="228"/>
      <c r="AO74" s="228"/>
      <c r="AR74" s="482">
        <v>2006</v>
      </c>
      <c r="AS74" s="483"/>
      <c r="AT74" s="484"/>
    </row>
    <row r="75" spans="1:46" ht="12.75">
      <c r="A75" s="164"/>
      <c r="B75" s="237"/>
      <c r="C75" s="228"/>
      <c r="D75" s="228"/>
      <c r="E75" s="228"/>
      <c r="F75" s="228"/>
      <c r="G75" s="228"/>
      <c r="H75" s="228"/>
      <c r="I75" s="228"/>
      <c r="J75" s="228"/>
      <c r="K75" s="228"/>
      <c r="L75" s="228"/>
      <c r="M75" s="228"/>
      <c r="N75" s="467"/>
      <c r="O75" s="467"/>
      <c r="P75" s="467"/>
      <c r="Q75" s="228"/>
      <c r="R75" s="467"/>
      <c r="S75" s="228"/>
      <c r="T75" s="228"/>
      <c r="U75" s="467"/>
      <c r="V75" s="228"/>
      <c r="W75" s="228"/>
      <c r="X75" s="228"/>
      <c r="Y75" s="228"/>
      <c r="Z75" s="228"/>
      <c r="AA75" s="228"/>
      <c r="AB75" s="228"/>
      <c r="AC75" s="228"/>
      <c r="AD75" s="167"/>
      <c r="AF75" s="228"/>
      <c r="AG75" s="228"/>
      <c r="AH75" s="228"/>
      <c r="AI75" s="228"/>
      <c r="AJ75" s="228"/>
      <c r="AK75" s="228"/>
      <c r="AL75" s="228"/>
      <c r="AM75" s="228"/>
      <c r="AN75" s="228"/>
      <c r="AO75" s="228"/>
      <c r="AR75" s="292"/>
      <c r="AS75" s="292"/>
      <c r="AT75" s="292"/>
    </row>
    <row r="76" spans="1:46" ht="12.75">
      <c r="A76" s="164"/>
      <c r="B76" s="237">
        <f>1+B72</f>
        <v>2008</v>
      </c>
      <c r="C76" s="512">
        <f>C72-C73+C77</f>
        <v>258</v>
      </c>
      <c r="D76" s="438">
        <v>127</v>
      </c>
      <c r="E76" s="512">
        <f aca="true" t="shared" si="18" ref="E76:AB76">E72-E73+E77</f>
        <v>225.29999999999998</v>
      </c>
      <c r="F76" s="438">
        <f t="shared" si="18"/>
        <v>177.8</v>
      </c>
      <c r="G76" s="438">
        <f t="shared" si="18"/>
        <v>1323.98</v>
      </c>
      <c r="H76" s="512">
        <f t="shared" si="18"/>
        <v>15</v>
      </c>
      <c r="I76" s="438">
        <f t="shared" si="18"/>
        <v>171</v>
      </c>
      <c r="J76" s="438">
        <f t="shared" si="18"/>
        <v>1272.8</v>
      </c>
      <c r="K76" s="512">
        <f t="shared" si="18"/>
        <v>1820.9</v>
      </c>
      <c r="L76" s="438">
        <f t="shared" si="18"/>
        <v>122.19999999999999</v>
      </c>
      <c r="M76" s="512">
        <f t="shared" si="18"/>
        <v>1113</v>
      </c>
      <c r="N76" s="512">
        <f t="shared" si="18"/>
        <v>35.4</v>
      </c>
      <c r="O76" s="512">
        <f t="shared" si="18"/>
        <v>13</v>
      </c>
      <c r="P76" s="512">
        <f t="shared" si="18"/>
        <v>30</v>
      </c>
      <c r="Q76" s="438">
        <f t="shared" si="18"/>
        <v>410</v>
      </c>
      <c r="R76" s="512">
        <f t="shared" si="18"/>
        <v>7.4</v>
      </c>
      <c r="S76" s="438">
        <f t="shared" si="18"/>
        <v>579</v>
      </c>
      <c r="T76" s="512">
        <f t="shared" si="18"/>
        <v>113.8</v>
      </c>
      <c r="U76" s="512">
        <f t="shared" si="18"/>
        <v>1241</v>
      </c>
      <c r="V76" s="438">
        <f t="shared" si="18"/>
        <v>296</v>
      </c>
      <c r="W76" s="438">
        <v>315</v>
      </c>
      <c r="X76" s="438">
        <f t="shared" si="18"/>
        <v>64.8</v>
      </c>
      <c r="Y76" s="438">
        <f t="shared" si="18"/>
        <v>99</v>
      </c>
      <c r="Z76" s="438">
        <f t="shared" si="18"/>
        <v>94</v>
      </c>
      <c r="AA76" s="438">
        <f t="shared" si="18"/>
        <v>86.563</v>
      </c>
      <c r="AB76" s="438">
        <f t="shared" si="18"/>
        <v>1489</v>
      </c>
      <c r="AC76" s="509">
        <f>SUM(C76:AB76)</f>
        <v>11500.943</v>
      </c>
      <c r="AD76" s="167"/>
      <c r="AF76" s="228"/>
      <c r="AG76" s="228"/>
      <c r="AH76" s="228"/>
      <c r="AI76" s="228"/>
      <c r="AJ76" s="228"/>
      <c r="AK76" s="228"/>
      <c r="AL76" s="228"/>
      <c r="AM76" s="228"/>
      <c r="AN76" s="228"/>
      <c r="AO76" s="228"/>
      <c r="AR76" s="292"/>
      <c r="AS76" s="292"/>
      <c r="AT76" s="292"/>
    </row>
    <row r="77" spans="1:46" ht="12.75">
      <c r="A77" s="164"/>
      <c r="B77" s="237"/>
      <c r="C77" s="513">
        <v>258</v>
      </c>
      <c r="D77" s="226">
        <v>127</v>
      </c>
      <c r="E77" s="513">
        <v>241</v>
      </c>
      <c r="F77" s="226">
        <v>162</v>
      </c>
      <c r="G77" s="226">
        <v>1325</v>
      </c>
      <c r="H77" s="513">
        <v>15</v>
      </c>
      <c r="I77" s="390">
        <v>176</v>
      </c>
      <c r="J77" s="226">
        <v>1139</v>
      </c>
      <c r="K77" s="552">
        <v>1820</v>
      </c>
      <c r="L77" s="388">
        <v>132.5</v>
      </c>
      <c r="M77" s="536">
        <v>1120</v>
      </c>
      <c r="N77" s="513">
        <v>33.8</v>
      </c>
      <c r="O77" s="513">
        <v>13</v>
      </c>
      <c r="P77" s="513">
        <v>30</v>
      </c>
      <c r="Q77" s="367">
        <v>413</v>
      </c>
      <c r="R77" s="536">
        <v>7.4</v>
      </c>
      <c r="S77" s="226">
        <v>628</v>
      </c>
      <c r="T77" s="554">
        <v>115</v>
      </c>
      <c r="U77" s="513">
        <v>1184</v>
      </c>
      <c r="V77" s="226">
        <v>304</v>
      </c>
      <c r="W77" s="226">
        <v>315</v>
      </c>
      <c r="X77" s="367">
        <v>52</v>
      </c>
      <c r="Y77" s="226">
        <v>99</v>
      </c>
      <c r="Z77" s="367">
        <v>95</v>
      </c>
      <c r="AA77" s="367">
        <v>84.4</v>
      </c>
      <c r="AB77" s="390">
        <v>1479</v>
      </c>
      <c r="AC77" s="444">
        <f>SUMIF(C77:AB77,"",C76:AB76)+SUM(C77:AB77)</f>
        <v>11368.1</v>
      </c>
      <c r="AD77" s="167"/>
      <c r="AF77" s="228"/>
      <c r="AG77" s="228"/>
      <c r="AH77" s="228"/>
      <c r="AI77" s="228"/>
      <c r="AJ77" s="228"/>
      <c r="AK77" s="228"/>
      <c r="AL77" s="228"/>
      <c r="AM77" s="228"/>
      <c r="AN77" s="228"/>
      <c r="AO77" s="228"/>
      <c r="AR77" s="292"/>
      <c r="AS77" s="292"/>
      <c r="AT77" s="292"/>
    </row>
    <row r="78" spans="1:46" ht="12.75">
      <c r="A78" s="164"/>
      <c r="B78" s="237" t="s">
        <v>15</v>
      </c>
      <c r="C78" s="467">
        <f aca="true" t="shared" si="19" ref="C78:AB78">(C76/C72-1)*100</f>
        <v>0</v>
      </c>
      <c r="D78" s="228">
        <f t="shared" si="19"/>
        <v>9.012875536480692</v>
      </c>
      <c r="E78" s="467">
        <f t="shared" si="19"/>
        <v>0</v>
      </c>
      <c r="F78" s="228">
        <f t="shared" si="19"/>
        <v>0</v>
      </c>
      <c r="G78" s="228">
        <f t="shared" si="19"/>
        <v>1.924586983633314</v>
      </c>
      <c r="H78" s="467">
        <f t="shared" si="19"/>
        <v>0</v>
      </c>
      <c r="I78" s="228">
        <f t="shared" si="19"/>
        <v>3.6363636363636376</v>
      </c>
      <c r="J78" s="228">
        <f t="shared" si="19"/>
        <v>-0.7795447458684102</v>
      </c>
      <c r="K78" s="467">
        <f t="shared" si="19"/>
        <v>-0.27383755955966427</v>
      </c>
      <c r="L78" s="228">
        <f t="shared" si="19"/>
        <v>4.712939160239937</v>
      </c>
      <c r="M78" s="467">
        <f t="shared" si="19"/>
        <v>0</v>
      </c>
      <c r="N78" s="467">
        <f t="shared" si="19"/>
        <v>0</v>
      </c>
      <c r="O78" s="467">
        <f t="shared" si="19"/>
        <v>0</v>
      </c>
      <c r="P78" s="467">
        <f t="shared" si="19"/>
        <v>0</v>
      </c>
      <c r="Q78" s="228">
        <f t="shared" si="19"/>
        <v>-6.818181818181824</v>
      </c>
      <c r="R78" s="467">
        <f t="shared" si="19"/>
        <v>0</v>
      </c>
      <c r="S78" s="228">
        <f t="shared" si="19"/>
        <v>0</v>
      </c>
      <c r="T78" s="467">
        <f t="shared" si="19"/>
        <v>0</v>
      </c>
      <c r="U78" s="467">
        <f t="shared" si="19"/>
        <v>0</v>
      </c>
      <c r="V78" s="228">
        <f t="shared" si="19"/>
        <v>0.6802721088435382</v>
      </c>
      <c r="W78" s="228">
        <f t="shared" si="19"/>
        <v>0</v>
      </c>
      <c r="X78" s="228">
        <f t="shared" si="19"/>
        <v>-1.5197568389057725</v>
      </c>
      <c r="Y78" s="228">
        <f t="shared" si="19"/>
        <v>0</v>
      </c>
      <c r="Z78" s="228">
        <f t="shared" si="19"/>
        <v>1.0752688172043001</v>
      </c>
      <c r="AA78" s="228">
        <f t="shared" si="19"/>
        <v>0</v>
      </c>
      <c r="AB78" s="228">
        <f t="shared" si="19"/>
        <v>-1.586252478519501</v>
      </c>
      <c r="AC78" s="228">
        <f>(AC76/AC72-1)*100</f>
        <v>-0.17359690087869195</v>
      </c>
      <c r="AD78" s="167"/>
      <c r="AF78" s="228"/>
      <c r="AG78" s="228"/>
      <c r="AH78" s="228"/>
      <c r="AI78" s="228"/>
      <c r="AJ78" s="228"/>
      <c r="AK78" s="228"/>
      <c r="AL78" s="228"/>
      <c r="AM78" s="228"/>
      <c r="AN78" s="228"/>
      <c r="AO78" s="228"/>
      <c r="AR78" s="292"/>
      <c r="AS78" s="292"/>
      <c r="AT78" s="292"/>
    </row>
    <row r="79" spans="1:46" ht="12.75">
      <c r="A79" s="164"/>
      <c r="B79" s="169" t="s">
        <v>11</v>
      </c>
      <c r="C79" s="8" t="s">
        <v>13</v>
      </c>
      <c r="D79" s="518" t="s">
        <v>74</v>
      </c>
      <c r="E79" s="396" t="s">
        <v>64</v>
      </c>
      <c r="F79" s="523" t="s">
        <v>14</v>
      </c>
      <c r="G79" s="523" t="s">
        <v>49</v>
      </c>
      <c r="H79" s="396" t="s">
        <v>65</v>
      </c>
      <c r="I79" s="523" t="s">
        <v>54</v>
      </c>
      <c r="J79" s="523" t="s">
        <v>55</v>
      </c>
      <c r="K79" s="523" t="s">
        <v>50</v>
      </c>
      <c r="L79" s="523" t="s">
        <v>53</v>
      </c>
      <c r="M79" s="523" t="s">
        <v>51</v>
      </c>
      <c r="N79" s="396" t="s">
        <v>66</v>
      </c>
      <c r="O79" s="396" t="s">
        <v>67</v>
      </c>
      <c r="P79" s="396" t="s">
        <v>68</v>
      </c>
      <c r="Q79" s="518" t="s">
        <v>69</v>
      </c>
      <c r="R79" s="396" t="s">
        <v>70</v>
      </c>
      <c r="S79" s="523" t="s">
        <v>12</v>
      </c>
      <c r="T79" s="8" t="s">
        <v>57</v>
      </c>
      <c r="U79" s="396" t="s">
        <v>71</v>
      </c>
      <c r="V79" s="523" t="s">
        <v>56</v>
      </c>
      <c r="W79" s="8"/>
      <c r="X79" s="518" t="s">
        <v>72</v>
      </c>
      <c r="Y79" s="396" t="s">
        <v>73</v>
      </c>
      <c r="Z79" s="523" t="s">
        <v>59</v>
      </c>
      <c r="AA79" s="523" t="s">
        <v>58</v>
      </c>
      <c r="AB79" s="523" t="s">
        <v>52</v>
      </c>
      <c r="AC79" s="138" t="s">
        <v>60</v>
      </c>
      <c r="AD79" s="174"/>
      <c r="AE79" s="342" t="s">
        <v>11</v>
      </c>
      <c r="AF79" s="394"/>
      <c r="AG79" s="129"/>
      <c r="AH79" s="394"/>
      <c r="AI79" s="356"/>
      <c r="AJ79" s="231"/>
      <c r="AK79" s="60"/>
      <c r="AM79" s="187"/>
      <c r="AN79" s="187"/>
      <c r="AR79" s="124" t="s">
        <v>85</v>
      </c>
      <c r="AS79" s="129">
        <v>267</v>
      </c>
      <c r="AT79" s="430">
        <f>+AS79/$AS$106</f>
        <v>0.02476018095519214</v>
      </c>
    </row>
    <row r="80" spans="1:46" ht="12.75">
      <c r="A80" s="175"/>
      <c r="B80" s="176"/>
      <c r="C80" s="177"/>
      <c r="D80" s="177"/>
      <c r="E80" s="177"/>
      <c r="F80" s="177"/>
      <c r="G80" s="177"/>
      <c r="H80" s="177"/>
      <c r="I80" s="177"/>
      <c r="J80" s="177"/>
      <c r="K80" s="177"/>
      <c r="L80" s="177"/>
      <c r="M80" s="177"/>
      <c r="N80" s="177"/>
      <c r="O80" s="177"/>
      <c r="P80" s="177"/>
      <c r="Q80" s="177"/>
      <c r="R80" s="177"/>
      <c r="S80" s="177"/>
      <c r="T80" s="177"/>
      <c r="U80" s="177"/>
      <c r="V80" s="177"/>
      <c r="W80" s="177"/>
      <c r="X80" s="177"/>
      <c r="Y80" s="177"/>
      <c r="Z80" s="177"/>
      <c r="AA80" s="177"/>
      <c r="AB80" s="177"/>
      <c r="AC80" s="177"/>
      <c r="AD80" s="371"/>
      <c r="AE80" s="343"/>
      <c r="AF80" s="221"/>
      <c r="AG80" s="129"/>
      <c r="AH80" s="129"/>
      <c r="AI80" s="129"/>
      <c r="AJ80" s="129"/>
      <c r="AK80" s="129"/>
      <c r="AR80" s="124" t="s">
        <v>64</v>
      </c>
      <c r="AS80" s="129">
        <v>225.3</v>
      </c>
      <c r="AT80" s="430">
        <f aca="true" t="shared" si="20" ref="AT80:AT90">+AS80/$AS$106</f>
        <v>0.020893141457695844</v>
      </c>
    </row>
    <row r="81" spans="2:46" ht="12.75">
      <c r="B81" s="125"/>
      <c r="AF81" s="221"/>
      <c r="AG81" s="129"/>
      <c r="AH81" s="129"/>
      <c r="AI81" s="129"/>
      <c r="AJ81" s="129"/>
      <c r="AK81" s="129"/>
      <c r="AR81" s="124" t="s">
        <v>49</v>
      </c>
      <c r="AS81" s="129">
        <v>1229.98</v>
      </c>
      <c r="AT81" s="430">
        <f t="shared" si="20"/>
        <v>0.11406190026691847</v>
      </c>
    </row>
    <row r="82" spans="1:46" ht="12.75">
      <c r="A82"/>
      <c r="B82"/>
      <c r="C82" s="519" t="s">
        <v>97</v>
      </c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 s="344"/>
      <c r="AF82" s="129"/>
      <c r="AG82" s="129"/>
      <c r="AH82" s="129"/>
      <c r="AI82" s="129"/>
      <c r="AJ82" s="129"/>
      <c r="AK82" s="129"/>
      <c r="AR82" s="124" t="s">
        <v>55</v>
      </c>
      <c r="AS82" s="129">
        <v>1286.8</v>
      </c>
      <c r="AT82" s="430">
        <f t="shared" si="20"/>
        <v>0.11933108933760767</v>
      </c>
    </row>
    <row r="83" spans="3:46" ht="12.75">
      <c r="C83" s="520"/>
      <c r="J83" s="187"/>
      <c r="AF83" s="129"/>
      <c r="AG83" s="129"/>
      <c r="AH83" s="129"/>
      <c r="AI83" s="129"/>
      <c r="AJ83" s="129"/>
      <c r="AK83" s="129"/>
      <c r="AR83" s="124" t="s">
        <v>50</v>
      </c>
      <c r="AS83" s="129">
        <v>1830.9</v>
      </c>
      <c r="AT83" s="430">
        <f t="shared" si="20"/>
        <v>0.1697880723253232</v>
      </c>
    </row>
    <row r="84" spans="44:46" ht="12.75">
      <c r="AR84" s="124" t="s">
        <v>51</v>
      </c>
      <c r="AS84" s="129">
        <v>1079</v>
      </c>
      <c r="AT84" s="430">
        <f t="shared" si="20"/>
        <v>0.10006080618221844</v>
      </c>
    </row>
    <row r="85" spans="3:46" ht="12.75">
      <c r="C85" s="188"/>
      <c r="D85" s="188"/>
      <c r="E85" s="188"/>
      <c r="F85" s="188"/>
      <c r="G85" s="188"/>
      <c r="H85" s="188"/>
      <c r="I85" s="188"/>
      <c r="J85" s="188"/>
      <c r="K85" s="188"/>
      <c r="L85" s="186"/>
      <c r="M85" s="188"/>
      <c r="N85" s="188"/>
      <c r="O85" s="188"/>
      <c r="P85" s="188"/>
      <c r="Q85" s="188"/>
      <c r="R85" s="188"/>
      <c r="S85" s="188"/>
      <c r="T85" s="188"/>
      <c r="U85" s="188"/>
      <c r="V85" s="188"/>
      <c r="W85" s="188"/>
      <c r="X85" s="188"/>
      <c r="Y85" s="188"/>
      <c r="Z85" s="188"/>
      <c r="AA85" s="188"/>
      <c r="AB85" s="188"/>
      <c r="AC85" s="183"/>
      <c r="AR85" s="124" t="s">
        <v>69</v>
      </c>
      <c r="AS85" s="129">
        <v>440</v>
      </c>
      <c r="AT85" s="430">
        <f t="shared" si="20"/>
        <v>0.04080329445799454</v>
      </c>
    </row>
    <row r="86" spans="2:46" ht="12.75">
      <c r="B86" s="79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R86" s="124" t="s">
        <v>12</v>
      </c>
      <c r="AS86" s="129">
        <v>564</v>
      </c>
      <c r="AT86" s="430">
        <f t="shared" si="20"/>
        <v>0.05230240471433846</v>
      </c>
    </row>
    <row r="87" spans="2:46" ht="12.75">
      <c r="B87" s="52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52"/>
      <c r="U87" s="52"/>
      <c r="V87" s="80"/>
      <c r="W87" s="80"/>
      <c r="X87" s="80"/>
      <c r="Y87" s="80"/>
      <c r="Z87" s="52"/>
      <c r="AA87" s="52"/>
      <c r="AB87" s="80"/>
      <c r="AC87" s="80"/>
      <c r="AR87" s="124" t="s">
        <v>71</v>
      </c>
      <c r="AS87" s="129">
        <v>1027</v>
      </c>
      <c r="AT87" s="430">
        <f t="shared" si="20"/>
        <v>0.09523859865536453</v>
      </c>
    </row>
    <row r="88" spans="2:46" ht="12.75">
      <c r="B88" s="52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52"/>
      <c r="U88" s="52"/>
      <c r="V88" s="80"/>
      <c r="W88" s="80"/>
      <c r="X88" s="80"/>
      <c r="Y88" s="80"/>
      <c r="Z88" s="52"/>
      <c r="AA88" s="52"/>
      <c r="AB88" s="80"/>
      <c r="AC88" s="80"/>
      <c r="AR88" s="124" t="s">
        <v>56</v>
      </c>
      <c r="AS88" s="129">
        <v>286</v>
      </c>
      <c r="AT88" s="430">
        <f t="shared" si="20"/>
        <v>0.02652214139769645</v>
      </c>
    </row>
    <row r="89" spans="2:46" ht="12.75">
      <c r="B89" s="52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52"/>
      <c r="U89" s="52"/>
      <c r="V89" s="80"/>
      <c r="W89" s="80"/>
      <c r="X89" s="80"/>
      <c r="Y89" s="80"/>
      <c r="Z89" s="52"/>
      <c r="AA89" s="52"/>
      <c r="AB89" s="80"/>
      <c r="AC89" s="80"/>
      <c r="AR89" s="124" t="s">
        <v>52</v>
      </c>
      <c r="AS89" s="129">
        <v>1545</v>
      </c>
      <c r="AT89" s="430">
        <f t="shared" si="20"/>
        <v>0.14327520440363992</v>
      </c>
    </row>
    <row r="90" spans="2:46" ht="12.75">
      <c r="B90" s="52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R90" s="124" t="s">
        <v>86</v>
      </c>
      <c r="AS90" s="129">
        <f>SUM(AS92:AS104)</f>
        <v>1002.4629999999999</v>
      </c>
      <c r="AT90" s="430">
        <f t="shared" si="20"/>
        <v>0.0929631658460104</v>
      </c>
    </row>
    <row r="91" spans="2:29" ht="12.75">
      <c r="B91" s="52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</row>
    <row r="92" spans="1:46" ht="12.75">
      <c r="A92" s="158"/>
      <c r="B92" s="52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R92" s="124" t="s">
        <v>14</v>
      </c>
      <c r="AS92" s="129">
        <v>179.8</v>
      </c>
      <c r="AT92" s="430"/>
    </row>
    <row r="93" spans="1:45" ht="12.75">
      <c r="A93" s="158"/>
      <c r="B93" s="52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R93" s="124" t="s">
        <v>65</v>
      </c>
      <c r="AS93" s="129">
        <v>15</v>
      </c>
    </row>
    <row r="94" spans="1:45" ht="12.75">
      <c r="A94" s="158"/>
      <c r="B94" s="52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R94" s="124" t="s">
        <v>54</v>
      </c>
      <c r="AS94" s="129">
        <v>165</v>
      </c>
    </row>
    <row r="95" spans="1:45" ht="12.75">
      <c r="A95" s="158"/>
      <c r="B95" s="52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80"/>
      <c r="AR95" s="124" t="s">
        <v>53</v>
      </c>
      <c r="AS95" s="129">
        <v>105.2</v>
      </c>
    </row>
    <row r="96" spans="1:45" ht="12.75">
      <c r="A96" s="158"/>
      <c r="B96" s="52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  <c r="AC96" s="80"/>
      <c r="AR96" s="124" t="s">
        <v>66</v>
      </c>
      <c r="AS96" s="129">
        <v>35.4</v>
      </c>
    </row>
    <row r="97" spans="1:45" ht="12.75">
      <c r="A97" s="158"/>
      <c r="B97" s="52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0"/>
      <c r="AC97" s="80"/>
      <c r="AR97" s="124" t="s">
        <v>67</v>
      </c>
      <c r="AS97" s="129">
        <v>13</v>
      </c>
    </row>
    <row r="98" spans="1:45" ht="12.75">
      <c r="A98" s="158"/>
      <c r="B98" s="52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80"/>
      <c r="AC98" s="80"/>
      <c r="AR98" s="124" t="s">
        <v>68</v>
      </c>
      <c r="AS98" s="129">
        <v>30</v>
      </c>
    </row>
    <row r="99" spans="1:45" ht="12.75">
      <c r="A99" s="158"/>
      <c r="B99" s="52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80"/>
      <c r="AC99" s="80"/>
      <c r="AR99" s="124" t="s">
        <v>70</v>
      </c>
      <c r="AS99" s="129">
        <v>7.4</v>
      </c>
    </row>
    <row r="100" spans="1:45" ht="12.75">
      <c r="A100" s="158"/>
      <c r="B100" s="52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  <c r="AC100" s="80"/>
      <c r="AR100" s="124" t="s">
        <v>57</v>
      </c>
      <c r="AS100" s="129">
        <v>113.8</v>
      </c>
    </row>
    <row r="101" spans="1:45" ht="12.75">
      <c r="A101" s="158"/>
      <c r="B101" s="52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80"/>
      <c r="AC101" s="80"/>
      <c r="AR101" s="124" t="s">
        <v>72</v>
      </c>
      <c r="AS101" s="129">
        <v>65.8</v>
      </c>
    </row>
    <row r="102" spans="2:45" ht="12.75">
      <c r="B102" s="57"/>
      <c r="C102" s="188"/>
      <c r="D102" s="188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  <c r="P102" s="188"/>
      <c r="Q102" s="188"/>
      <c r="R102" s="188"/>
      <c r="S102" s="188"/>
      <c r="T102" s="188"/>
      <c r="U102" s="188"/>
      <c r="V102" s="188"/>
      <c r="W102" s="188"/>
      <c r="X102" s="188"/>
      <c r="Y102" s="188"/>
      <c r="Z102" s="188"/>
      <c r="AA102" s="188"/>
      <c r="AB102" s="188"/>
      <c r="AC102" s="183"/>
      <c r="AR102" s="124" t="s">
        <v>73</v>
      </c>
      <c r="AS102" s="129">
        <v>99</v>
      </c>
    </row>
    <row r="103" spans="3:45" ht="12.75">
      <c r="C103" s="378"/>
      <c r="D103" s="378"/>
      <c r="E103" s="378"/>
      <c r="F103" s="378"/>
      <c r="G103" s="378"/>
      <c r="H103" s="378"/>
      <c r="I103" s="378"/>
      <c r="J103" s="378"/>
      <c r="K103" s="378"/>
      <c r="L103" s="378"/>
      <c r="M103" s="378"/>
      <c r="N103" s="378"/>
      <c r="O103" s="378"/>
      <c r="P103" s="378"/>
      <c r="Q103" s="378"/>
      <c r="R103" s="378"/>
      <c r="S103" s="378"/>
      <c r="T103" s="378"/>
      <c r="U103" s="378"/>
      <c r="V103" s="378"/>
      <c r="W103" s="378"/>
      <c r="X103" s="378"/>
      <c r="Y103" s="378"/>
      <c r="Z103" s="378"/>
      <c r="AA103" s="378"/>
      <c r="AB103" s="378"/>
      <c r="AR103" s="124" t="s">
        <v>59</v>
      </c>
      <c r="AS103" s="129">
        <v>86.5</v>
      </c>
    </row>
    <row r="104" spans="3:45" ht="12.75">
      <c r="C104" s="378"/>
      <c r="D104" s="378"/>
      <c r="E104" s="378"/>
      <c r="F104" s="378"/>
      <c r="G104" s="378"/>
      <c r="H104" s="378"/>
      <c r="I104" s="378"/>
      <c r="J104" s="378"/>
      <c r="K104" s="378"/>
      <c r="L104" s="378"/>
      <c r="M104" s="378"/>
      <c r="N104" s="378"/>
      <c r="O104" s="378"/>
      <c r="P104" s="378"/>
      <c r="Q104" s="378"/>
      <c r="R104" s="378"/>
      <c r="S104" s="378"/>
      <c r="T104" s="378"/>
      <c r="U104" s="378"/>
      <c r="V104" s="378"/>
      <c r="W104" s="378"/>
      <c r="X104" s="378"/>
      <c r="Y104" s="378"/>
      <c r="Z104" s="378"/>
      <c r="AA104" s="378"/>
      <c r="AB104" s="378"/>
      <c r="AR104" s="124" t="s">
        <v>58</v>
      </c>
      <c r="AS104" s="129">
        <v>86.563</v>
      </c>
    </row>
    <row r="105" spans="3:28" ht="12.75">
      <c r="C105" s="378"/>
      <c r="D105" s="378"/>
      <c r="E105" s="378"/>
      <c r="F105" s="378"/>
      <c r="G105" s="378"/>
      <c r="H105" s="378"/>
      <c r="I105" s="378"/>
      <c r="J105" s="378"/>
      <c r="K105" s="378"/>
      <c r="L105" s="378"/>
      <c r="M105" s="378"/>
      <c r="N105" s="378"/>
      <c r="O105" s="378"/>
      <c r="P105" s="378"/>
      <c r="Q105" s="378"/>
      <c r="R105" s="378"/>
      <c r="S105" s="378"/>
      <c r="T105" s="378"/>
      <c r="U105" s="378"/>
      <c r="V105" s="378"/>
      <c r="W105" s="378"/>
      <c r="X105" s="378"/>
      <c r="Y105" s="378"/>
      <c r="Z105" s="378"/>
      <c r="AA105" s="378"/>
      <c r="AB105" s="378"/>
    </row>
    <row r="106" spans="3:45" ht="12.75">
      <c r="C106" s="378"/>
      <c r="D106" s="378"/>
      <c r="E106" s="378"/>
      <c r="F106" s="378"/>
      <c r="G106" s="378"/>
      <c r="H106" s="378"/>
      <c r="I106" s="378"/>
      <c r="J106" s="378"/>
      <c r="K106" s="378"/>
      <c r="L106" s="378"/>
      <c r="M106" s="378"/>
      <c r="N106" s="378"/>
      <c r="O106" s="378"/>
      <c r="P106" s="378"/>
      <c r="Q106" s="378"/>
      <c r="R106" s="378"/>
      <c r="S106" s="378"/>
      <c r="T106" s="378"/>
      <c r="U106" s="378"/>
      <c r="V106" s="378"/>
      <c r="W106" s="378"/>
      <c r="X106" s="378"/>
      <c r="Y106" s="378"/>
      <c r="Z106" s="378"/>
      <c r="AA106" s="378"/>
      <c r="AB106" s="378"/>
      <c r="AR106" s="124" t="s">
        <v>60</v>
      </c>
      <c r="AS106" s="129">
        <v>10783.443</v>
      </c>
    </row>
    <row r="107" spans="3:45" ht="12.75">
      <c r="C107" s="378"/>
      <c r="D107" s="378"/>
      <c r="E107" s="378"/>
      <c r="F107" s="378"/>
      <c r="G107" s="378"/>
      <c r="H107" s="378"/>
      <c r="I107" s="378"/>
      <c r="J107" s="378"/>
      <c r="K107" s="378"/>
      <c r="L107" s="378"/>
      <c r="M107" s="378"/>
      <c r="N107" s="378"/>
      <c r="O107" s="378"/>
      <c r="P107" s="378"/>
      <c r="Q107" s="378"/>
      <c r="R107" s="378"/>
      <c r="S107" s="378"/>
      <c r="T107" s="378"/>
      <c r="U107" s="378"/>
      <c r="V107" s="378"/>
      <c r="W107" s="378"/>
      <c r="X107" s="378"/>
      <c r="Y107" s="378"/>
      <c r="Z107" s="378"/>
      <c r="AA107" s="378"/>
      <c r="AB107" s="378"/>
      <c r="AS107" s="129"/>
    </row>
    <row r="108" spans="3:28" ht="12.75">
      <c r="C108" s="378"/>
      <c r="D108" s="378"/>
      <c r="E108" s="378"/>
      <c r="F108" s="378"/>
      <c r="G108" s="378"/>
      <c r="H108" s="378"/>
      <c r="I108" s="378"/>
      <c r="J108" s="378"/>
      <c r="K108" s="378"/>
      <c r="L108" s="378"/>
      <c r="M108" s="378"/>
      <c r="N108" s="378"/>
      <c r="O108" s="378"/>
      <c r="P108" s="378"/>
      <c r="Q108" s="378"/>
      <c r="R108" s="378"/>
      <c r="S108" s="378"/>
      <c r="T108" s="378"/>
      <c r="U108" s="378"/>
      <c r="V108" s="378"/>
      <c r="W108" s="378"/>
      <c r="X108" s="378"/>
      <c r="Y108" s="378"/>
      <c r="Z108" s="378"/>
      <c r="AA108" s="378"/>
      <c r="AB108" s="378"/>
    </row>
    <row r="109" spans="3:28" ht="12.75">
      <c r="C109" s="378"/>
      <c r="D109" s="378"/>
      <c r="E109" s="378"/>
      <c r="F109" s="378"/>
      <c r="G109" s="378"/>
      <c r="H109" s="378"/>
      <c r="I109" s="378"/>
      <c r="J109" s="378"/>
      <c r="K109" s="378"/>
      <c r="L109" s="378"/>
      <c r="M109" s="378"/>
      <c r="N109" s="378"/>
      <c r="O109" s="378"/>
      <c r="P109" s="378"/>
      <c r="Q109" s="378"/>
      <c r="R109" s="378"/>
      <c r="S109" s="378"/>
      <c r="T109" s="378"/>
      <c r="U109" s="378"/>
      <c r="V109" s="378"/>
      <c r="W109" s="378"/>
      <c r="X109" s="378"/>
      <c r="Y109" s="378"/>
      <c r="Z109" s="378"/>
      <c r="AA109" s="378"/>
      <c r="AB109" s="378"/>
    </row>
    <row r="110" spans="3:28" ht="12.75">
      <c r="C110" s="378"/>
      <c r="D110" s="378"/>
      <c r="E110" s="378"/>
      <c r="F110" s="378"/>
      <c r="G110" s="378"/>
      <c r="H110" s="378"/>
      <c r="I110" s="378"/>
      <c r="J110" s="378"/>
      <c r="K110" s="378"/>
      <c r="L110" s="378"/>
      <c r="M110" s="378"/>
      <c r="N110" s="378"/>
      <c r="O110" s="378"/>
      <c r="P110" s="378"/>
      <c r="Q110" s="378"/>
      <c r="R110" s="378"/>
      <c r="S110" s="378"/>
      <c r="T110" s="378"/>
      <c r="U110" s="378"/>
      <c r="V110" s="378"/>
      <c r="W110" s="378"/>
      <c r="X110" s="378"/>
      <c r="Y110" s="378"/>
      <c r="Z110" s="378"/>
      <c r="AA110" s="378"/>
      <c r="AB110" s="378"/>
    </row>
    <row r="111" spans="3:28" ht="12.75">
      <c r="C111" s="378"/>
      <c r="D111" s="378"/>
      <c r="E111" s="378"/>
      <c r="F111" s="378"/>
      <c r="G111" s="378"/>
      <c r="H111" s="378"/>
      <c r="I111" s="378"/>
      <c r="J111" s="378"/>
      <c r="K111" s="378"/>
      <c r="L111" s="378"/>
      <c r="M111" s="378"/>
      <c r="N111" s="378"/>
      <c r="O111" s="378"/>
      <c r="P111" s="378"/>
      <c r="Q111" s="378"/>
      <c r="R111" s="378"/>
      <c r="S111" s="378"/>
      <c r="T111" s="378"/>
      <c r="U111" s="378"/>
      <c r="V111" s="378"/>
      <c r="W111" s="378"/>
      <c r="X111" s="378"/>
      <c r="Y111" s="378"/>
      <c r="Z111" s="378"/>
      <c r="AA111" s="378"/>
      <c r="AB111" s="378"/>
    </row>
  </sheetData>
  <mergeCells count="1">
    <mergeCell ref="AB2:AC2"/>
  </mergeCells>
  <printOptions horizontalCentered="1"/>
  <pageMargins left="0.5511811023622047" right="0.5118110236220472" top="0.984251968503937" bottom="0.5511811023622047" header="0.5118110236220472" footer="0.5118110236220472"/>
  <pageSetup fitToHeight="1" fitToWidth="1" horizontalDpi="300" verticalDpi="300" orientation="landscape" paperSize="9" scale="55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T83"/>
  <sheetViews>
    <sheetView workbookViewId="0" topLeftCell="A2">
      <pane xSplit="2" ySplit="6" topLeftCell="W43" activePane="bottomRight" state="frozen"/>
      <selection pane="topLeft" activeCell="N34" sqref="N34"/>
      <selection pane="topRight" activeCell="N34" sqref="N34"/>
      <selection pane="bottomLeft" activeCell="N34" sqref="N34"/>
      <selection pane="bottomRight" activeCell="N34" sqref="N34"/>
    </sheetView>
  </sheetViews>
  <sheetFormatPr defaultColWidth="9.7109375" defaultRowHeight="12.75"/>
  <cols>
    <col min="1" max="1" width="2.7109375" style="133" customWidth="1"/>
    <col min="2" max="2" width="5.7109375" style="133" customWidth="1"/>
    <col min="3" max="28" width="8.7109375" style="133" customWidth="1"/>
    <col min="29" max="29" width="10.7109375" style="133" customWidth="1"/>
    <col min="30" max="30" width="2.7109375" style="133" customWidth="1"/>
    <col min="31" max="31" width="8.7109375" style="351" customWidth="1"/>
    <col min="32" max="41" width="8.7109375" style="84" customWidth="1"/>
    <col min="42" max="44" width="9.7109375" style="84" customWidth="1"/>
    <col min="45" max="16384" width="9.7109375" style="133" customWidth="1"/>
  </cols>
  <sheetData>
    <row r="1" spans="1:30" ht="12.75">
      <c r="A1" s="130"/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2"/>
    </row>
    <row r="2" spans="1:44" s="297" customFormat="1" ht="12.75">
      <c r="A2" s="296"/>
      <c r="B2" s="522" t="s">
        <v>83</v>
      </c>
      <c r="C2" s="293"/>
      <c r="D2" s="293"/>
      <c r="E2" s="293"/>
      <c r="F2" s="293"/>
      <c r="I2" s="293"/>
      <c r="J2" s="293"/>
      <c r="L2" s="293" t="s">
        <v>30</v>
      </c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293"/>
      <c r="Y2" s="293"/>
      <c r="AA2" s="293"/>
      <c r="AB2" s="566">
        <f ca="1">NOW()</f>
        <v>39477.523901851855</v>
      </c>
      <c r="AC2" s="566"/>
      <c r="AD2" s="299"/>
      <c r="AE2" s="351"/>
      <c r="AF2" s="311"/>
      <c r="AG2" s="311"/>
      <c r="AH2" s="311"/>
      <c r="AI2" s="311"/>
      <c r="AJ2" s="311"/>
      <c r="AK2" s="311"/>
      <c r="AL2" s="311"/>
      <c r="AM2" s="311"/>
      <c r="AN2" s="311"/>
      <c r="AO2" s="311"/>
      <c r="AP2" s="311"/>
      <c r="AQ2" s="311"/>
      <c r="AR2" s="311"/>
    </row>
    <row r="3" spans="1:30" ht="12.75">
      <c r="A3" s="134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7" t="s">
        <v>31</v>
      </c>
      <c r="AD3" s="136"/>
    </row>
    <row r="4" spans="1:30" ht="12.75">
      <c r="A4" s="134"/>
      <c r="C4" s="135"/>
      <c r="D4" s="135"/>
      <c r="E4" s="135"/>
      <c r="F4" s="135"/>
      <c r="I4" s="135"/>
      <c r="J4" s="335" t="s">
        <v>48</v>
      </c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D4" s="136"/>
    </row>
    <row r="5" spans="1:30" ht="12.75">
      <c r="A5" s="134"/>
      <c r="AD5" s="136"/>
    </row>
    <row r="6" spans="1:30" ht="12.75">
      <c r="A6" s="134"/>
      <c r="AD6" s="136"/>
    </row>
    <row r="7" spans="1:44" ht="12.75">
      <c r="A7" s="134"/>
      <c r="B7" s="133" t="s">
        <v>11</v>
      </c>
      <c r="C7" s="272" t="s">
        <v>13</v>
      </c>
      <c r="D7" s="531" t="s">
        <v>74</v>
      </c>
      <c r="E7" s="455" t="s">
        <v>64</v>
      </c>
      <c r="F7" s="533" t="s">
        <v>14</v>
      </c>
      <c r="G7" s="531" t="s">
        <v>49</v>
      </c>
      <c r="H7" s="454" t="s">
        <v>65</v>
      </c>
      <c r="I7" s="555" t="s">
        <v>54</v>
      </c>
      <c r="J7" s="531" t="s">
        <v>55</v>
      </c>
      <c r="K7" s="531" t="s">
        <v>50</v>
      </c>
      <c r="L7" s="531" t="s">
        <v>53</v>
      </c>
      <c r="M7" s="531" t="s">
        <v>51</v>
      </c>
      <c r="N7" s="454" t="s">
        <v>66</v>
      </c>
      <c r="O7" s="454" t="s">
        <v>67</v>
      </c>
      <c r="P7" s="454" t="s">
        <v>68</v>
      </c>
      <c r="Q7" s="521" t="s">
        <v>69</v>
      </c>
      <c r="R7" s="454" t="s">
        <v>70</v>
      </c>
      <c r="S7" s="533" t="s">
        <v>12</v>
      </c>
      <c r="T7" s="453" t="s">
        <v>57</v>
      </c>
      <c r="U7" s="454" t="s">
        <v>71</v>
      </c>
      <c r="V7" s="531" t="s">
        <v>56</v>
      </c>
      <c r="W7" s="453" t="s">
        <v>75</v>
      </c>
      <c r="X7" s="521" t="s">
        <v>72</v>
      </c>
      <c r="Y7" s="498" t="s">
        <v>73</v>
      </c>
      <c r="Z7" s="453" t="s">
        <v>59</v>
      </c>
      <c r="AA7" s="531" t="s">
        <v>58</v>
      </c>
      <c r="AB7" s="531" t="s">
        <v>52</v>
      </c>
      <c r="AC7" s="499" t="s">
        <v>60</v>
      </c>
      <c r="AD7" s="136"/>
      <c r="AE7" s="339" t="s">
        <v>11</v>
      </c>
      <c r="AF7" s="345"/>
      <c r="AG7" s="232" t="s">
        <v>65</v>
      </c>
      <c r="AH7" s="232" t="s">
        <v>66</v>
      </c>
      <c r="AI7" s="232" t="s">
        <v>67</v>
      </c>
      <c r="AJ7" s="232" t="s">
        <v>68</v>
      </c>
      <c r="AK7" s="232" t="s">
        <v>69</v>
      </c>
      <c r="AL7" s="232" t="s">
        <v>70</v>
      </c>
      <c r="AM7" s="232" t="s">
        <v>71</v>
      </c>
      <c r="AN7" s="232" t="s">
        <v>72</v>
      </c>
      <c r="AO7" s="232" t="s">
        <v>73</v>
      </c>
      <c r="AQ7" s="180" t="s">
        <v>74</v>
      </c>
      <c r="AR7" s="180" t="s">
        <v>75</v>
      </c>
    </row>
    <row r="8" spans="1:30" ht="12.75" hidden="1">
      <c r="A8" s="134"/>
      <c r="C8" s="500"/>
      <c r="D8" s="500"/>
      <c r="E8" s="501"/>
      <c r="F8" s="500"/>
      <c r="G8" s="500"/>
      <c r="H8" s="501"/>
      <c r="I8" s="500"/>
      <c r="J8" s="500"/>
      <c r="K8" s="500"/>
      <c r="L8" s="500"/>
      <c r="M8" s="500"/>
      <c r="N8" s="501"/>
      <c r="O8" s="501"/>
      <c r="P8" s="501"/>
      <c r="Q8" s="501"/>
      <c r="R8" s="501"/>
      <c r="S8" s="500"/>
      <c r="T8" s="500"/>
      <c r="U8" s="501"/>
      <c r="V8" s="500"/>
      <c r="W8" s="500"/>
      <c r="X8" s="501"/>
      <c r="Y8" s="502"/>
      <c r="Z8" s="500"/>
      <c r="AA8" s="500"/>
      <c r="AB8" s="500"/>
      <c r="AC8" s="500"/>
      <c r="AD8" s="136"/>
    </row>
    <row r="9" spans="1:31" ht="12.75" hidden="1">
      <c r="A9" s="134"/>
      <c r="B9" s="137">
        <v>1991</v>
      </c>
      <c r="C9" s="503">
        <v>24</v>
      </c>
      <c r="D9" s="503"/>
      <c r="E9" s="501"/>
      <c r="F9" s="504">
        <v>0.08</v>
      </c>
      <c r="G9" s="361" t="s">
        <v>76</v>
      </c>
      <c r="H9" s="501"/>
      <c r="I9" s="500">
        <v>6</v>
      </c>
      <c r="J9" s="500">
        <v>68</v>
      </c>
      <c r="K9" s="503">
        <v>150</v>
      </c>
      <c r="L9" s="500">
        <v>0.1</v>
      </c>
      <c r="M9" s="503">
        <v>212</v>
      </c>
      <c r="N9" s="501"/>
      <c r="O9" s="501"/>
      <c r="P9" s="501"/>
      <c r="Q9" s="501"/>
      <c r="R9" s="501"/>
      <c r="S9" s="503">
        <v>12</v>
      </c>
      <c r="T9" s="361" t="s">
        <v>76</v>
      </c>
      <c r="U9" s="501"/>
      <c r="V9" s="361" t="s">
        <v>76</v>
      </c>
      <c r="W9" s="361"/>
      <c r="X9" s="501"/>
      <c r="Y9" s="502"/>
      <c r="Z9" s="361" t="s">
        <v>76</v>
      </c>
      <c r="AA9" s="361" t="s">
        <v>76</v>
      </c>
      <c r="AB9" s="361" t="s">
        <v>76</v>
      </c>
      <c r="AC9" s="253">
        <f>SUM(C9:AB9)</f>
        <v>472.17999999999995</v>
      </c>
      <c r="AD9" s="87"/>
      <c r="AE9" s="351">
        <f>B9</f>
        <v>1991</v>
      </c>
    </row>
    <row r="10" spans="1:30" ht="12.75" hidden="1">
      <c r="A10" s="134"/>
      <c r="B10" s="137"/>
      <c r="C10" s="503"/>
      <c r="D10" s="503"/>
      <c r="E10" s="501"/>
      <c r="F10" s="504"/>
      <c r="G10" s="272"/>
      <c r="H10" s="501"/>
      <c r="I10" s="500"/>
      <c r="J10" s="500"/>
      <c r="K10" s="503"/>
      <c r="L10" s="500"/>
      <c r="M10" s="503"/>
      <c r="N10" s="501"/>
      <c r="O10" s="501"/>
      <c r="P10" s="501"/>
      <c r="Q10" s="501"/>
      <c r="R10" s="501"/>
      <c r="S10" s="503"/>
      <c r="T10" s="272"/>
      <c r="U10" s="501"/>
      <c r="V10" s="272"/>
      <c r="W10" s="272"/>
      <c r="X10" s="501"/>
      <c r="Y10" s="502"/>
      <c r="Z10" s="272"/>
      <c r="AA10" s="272"/>
      <c r="AB10" s="272"/>
      <c r="AC10" s="253"/>
      <c r="AD10" s="87"/>
    </row>
    <row r="11" spans="1:31" ht="12.75" hidden="1">
      <c r="A11" s="134"/>
      <c r="B11" s="137">
        <f>1+B9</f>
        <v>1992</v>
      </c>
      <c r="C11" s="503">
        <v>25</v>
      </c>
      <c r="D11" s="503"/>
      <c r="E11" s="501"/>
      <c r="F11" s="504">
        <v>0.08</v>
      </c>
      <c r="G11" s="361" t="s">
        <v>76</v>
      </c>
      <c r="H11" s="501"/>
      <c r="I11" s="500">
        <v>7</v>
      </c>
      <c r="J11" s="500">
        <v>70</v>
      </c>
      <c r="K11" s="503">
        <v>150</v>
      </c>
      <c r="L11" s="500">
        <v>0.1</v>
      </c>
      <c r="M11" s="503">
        <v>223</v>
      </c>
      <c r="N11" s="501"/>
      <c r="O11" s="501"/>
      <c r="P11" s="501"/>
      <c r="Q11" s="501"/>
      <c r="R11" s="501"/>
      <c r="S11" s="503">
        <v>13</v>
      </c>
      <c r="T11" s="361" t="s">
        <v>76</v>
      </c>
      <c r="U11" s="501"/>
      <c r="V11" s="361" t="s">
        <v>76</v>
      </c>
      <c r="W11" s="361"/>
      <c r="X11" s="501"/>
      <c r="Y11" s="502"/>
      <c r="Z11" s="361" t="s">
        <v>76</v>
      </c>
      <c r="AA11" s="361" t="s">
        <v>76</v>
      </c>
      <c r="AB11" s="361" t="s">
        <v>76</v>
      </c>
      <c r="AC11" s="253">
        <f>SUM(C11:AB11)</f>
        <v>488.17999999999995</v>
      </c>
      <c r="AD11" s="87"/>
      <c r="AE11" s="351">
        <f>1+AE9</f>
        <v>1992</v>
      </c>
    </row>
    <row r="12" spans="1:44" ht="12.75" hidden="1">
      <c r="A12" s="134"/>
      <c r="B12" s="137" t="s">
        <v>15</v>
      </c>
      <c r="C12" s="505">
        <f>(C11/C9-1)*100</f>
        <v>4.166666666666674</v>
      </c>
      <c r="D12" s="505"/>
      <c r="E12" s="250" t="e">
        <f>(E11/E9-1)*100</f>
        <v>#DIV/0!</v>
      </c>
      <c r="F12" s="505">
        <f>(F11/F9-1)*100</f>
        <v>0</v>
      </c>
      <c r="G12" s="506"/>
      <c r="H12" s="250" t="e">
        <f>(H11/H9-1)*100</f>
        <v>#DIV/0!</v>
      </c>
      <c r="I12" s="505">
        <f aca="true" t="shared" si="0" ref="I12:S12">(I11/I9-1)*100</f>
        <v>16.666666666666675</v>
      </c>
      <c r="J12" s="505">
        <f t="shared" si="0"/>
        <v>2.941176470588225</v>
      </c>
      <c r="K12" s="505">
        <f t="shared" si="0"/>
        <v>0</v>
      </c>
      <c r="L12" s="505">
        <f t="shared" si="0"/>
        <v>0</v>
      </c>
      <c r="M12" s="505">
        <f t="shared" si="0"/>
        <v>5.188679245283012</v>
      </c>
      <c r="N12" s="250" t="e">
        <f>(N11/N9-1)*100</f>
        <v>#DIV/0!</v>
      </c>
      <c r="O12" s="250" t="e">
        <f>(O11/O9-1)*100</f>
        <v>#DIV/0!</v>
      </c>
      <c r="P12" s="250" t="e">
        <f>(P11/P9-1)*100</f>
        <v>#DIV/0!</v>
      </c>
      <c r="Q12" s="250" t="e">
        <f>(Q11/Q9-1)*100</f>
        <v>#DIV/0!</v>
      </c>
      <c r="R12" s="250" t="e">
        <f>(R11/R9-1)*100</f>
        <v>#DIV/0!</v>
      </c>
      <c r="S12" s="505">
        <f t="shared" si="0"/>
        <v>8.333333333333325</v>
      </c>
      <c r="T12" s="506"/>
      <c r="U12" s="250" t="e">
        <f>(U11/U9-1)*100</f>
        <v>#DIV/0!</v>
      </c>
      <c r="V12" s="506"/>
      <c r="W12" s="506"/>
      <c r="X12" s="250" t="e">
        <f>(X11/X9-1)*100</f>
        <v>#DIV/0!</v>
      </c>
      <c r="Y12" s="457" t="e">
        <f>(Y11/Y9-1)*100</f>
        <v>#DIV/0!</v>
      </c>
      <c r="Z12" s="506"/>
      <c r="AA12" s="506"/>
      <c r="AB12" s="506"/>
      <c r="AC12" s="250">
        <f>(AC11/AC9-1)*100</f>
        <v>3.3885382693040755</v>
      </c>
      <c r="AD12" s="87"/>
      <c r="AE12" s="352" t="s">
        <v>15</v>
      </c>
      <c r="AF12" s="150" t="e">
        <f aca="true" t="shared" si="1" ref="AF12:AO12">(AF11/AF9-1)*100</f>
        <v>#DIV/0!</v>
      </c>
      <c r="AG12" s="150" t="e">
        <f t="shared" si="1"/>
        <v>#DIV/0!</v>
      </c>
      <c r="AH12" s="150" t="e">
        <f t="shared" si="1"/>
        <v>#DIV/0!</v>
      </c>
      <c r="AI12" s="150" t="e">
        <f t="shared" si="1"/>
        <v>#DIV/0!</v>
      </c>
      <c r="AJ12" s="150" t="e">
        <f t="shared" si="1"/>
        <v>#DIV/0!</v>
      </c>
      <c r="AK12" s="150" t="e">
        <f t="shared" si="1"/>
        <v>#DIV/0!</v>
      </c>
      <c r="AL12" s="150" t="e">
        <f t="shared" si="1"/>
        <v>#DIV/0!</v>
      </c>
      <c r="AM12" s="150" t="e">
        <f t="shared" si="1"/>
        <v>#DIV/0!</v>
      </c>
      <c r="AN12" s="150" t="e">
        <f t="shared" si="1"/>
        <v>#DIV/0!</v>
      </c>
      <c r="AO12" s="150" t="e">
        <f t="shared" si="1"/>
        <v>#DIV/0!</v>
      </c>
      <c r="AQ12" s="150" t="e">
        <f>(AQ11/AQ9-1)*100</f>
        <v>#DIV/0!</v>
      </c>
      <c r="AR12" s="150" t="e">
        <f>(AR11/AR9-1)*100</f>
        <v>#DIV/0!</v>
      </c>
    </row>
    <row r="13" spans="1:30" ht="12.75" hidden="1">
      <c r="A13" s="134"/>
      <c r="B13" s="137"/>
      <c r="C13" s="503"/>
      <c r="D13" s="503"/>
      <c r="E13" s="501"/>
      <c r="F13" s="504"/>
      <c r="G13" s="272"/>
      <c r="H13" s="501"/>
      <c r="I13" s="500"/>
      <c r="J13" s="500"/>
      <c r="K13" s="503"/>
      <c r="L13" s="500"/>
      <c r="M13" s="503"/>
      <c r="N13" s="501"/>
      <c r="O13" s="501"/>
      <c r="P13" s="501"/>
      <c r="Q13" s="501"/>
      <c r="R13" s="501"/>
      <c r="S13" s="503"/>
      <c r="T13" s="272"/>
      <c r="U13" s="501"/>
      <c r="V13" s="272"/>
      <c r="W13" s="272"/>
      <c r="X13" s="501"/>
      <c r="Y13" s="502"/>
      <c r="Z13" s="272"/>
      <c r="AA13" s="272"/>
      <c r="AB13" s="272"/>
      <c r="AC13" s="253"/>
      <c r="AD13" s="87"/>
    </row>
    <row r="14" spans="1:35" ht="12.75" hidden="1">
      <c r="A14" s="134"/>
      <c r="B14" s="137">
        <f>1+B11</f>
        <v>1993</v>
      </c>
      <c r="C14" s="503">
        <v>25</v>
      </c>
      <c r="D14" s="503"/>
      <c r="E14" s="501"/>
      <c r="F14" s="504">
        <v>0.08</v>
      </c>
      <c r="G14" s="361" t="s">
        <v>76</v>
      </c>
      <c r="H14" s="501"/>
      <c r="I14" s="500">
        <v>4.7</v>
      </c>
      <c r="J14" s="500">
        <v>72</v>
      </c>
      <c r="K14" s="503">
        <v>160</v>
      </c>
      <c r="L14" s="500">
        <v>0.1</v>
      </c>
      <c r="M14" s="503">
        <v>225</v>
      </c>
      <c r="N14" s="501"/>
      <c r="O14" s="501">
        <v>0.3</v>
      </c>
      <c r="P14" s="501"/>
      <c r="Q14" s="501"/>
      <c r="R14" s="501"/>
      <c r="S14" s="503">
        <v>13</v>
      </c>
      <c r="T14" s="361" t="s">
        <v>76</v>
      </c>
      <c r="U14" s="501"/>
      <c r="V14" s="361" t="s">
        <v>76</v>
      </c>
      <c r="W14" s="361"/>
      <c r="X14" s="501"/>
      <c r="Y14" s="502"/>
      <c r="Z14" s="361" t="s">
        <v>76</v>
      </c>
      <c r="AA14" s="361" t="s">
        <v>76</v>
      </c>
      <c r="AB14" s="361" t="s">
        <v>76</v>
      </c>
      <c r="AC14" s="253">
        <f>SUM(C14:AB14)</f>
        <v>500.18</v>
      </c>
      <c r="AD14" s="87"/>
      <c r="AE14" s="351">
        <f>1+AE11</f>
        <v>1993</v>
      </c>
      <c r="AI14" s="84">
        <v>0.3</v>
      </c>
    </row>
    <row r="15" spans="1:44" ht="12.75" hidden="1">
      <c r="A15" s="134"/>
      <c r="B15" s="137" t="s">
        <v>15</v>
      </c>
      <c r="C15" s="505">
        <f>(C14/C11-1)*100</f>
        <v>0</v>
      </c>
      <c r="D15" s="505"/>
      <c r="E15" s="250" t="e">
        <f>(E14/E11-1)*100</f>
        <v>#DIV/0!</v>
      </c>
      <c r="F15" s="505">
        <f>(F14/F11-1)*100</f>
        <v>0</v>
      </c>
      <c r="G15" s="506"/>
      <c r="H15" s="250" t="e">
        <f>(H14/H11-1)*100</f>
        <v>#DIV/0!</v>
      </c>
      <c r="I15" s="505">
        <f aca="true" t="shared" si="2" ref="I15:S15">(I14/I11-1)*100</f>
        <v>-32.857142857142854</v>
      </c>
      <c r="J15" s="505">
        <f t="shared" si="2"/>
        <v>2.857142857142847</v>
      </c>
      <c r="K15" s="505">
        <f t="shared" si="2"/>
        <v>6.666666666666665</v>
      </c>
      <c r="L15" s="505">
        <f t="shared" si="2"/>
        <v>0</v>
      </c>
      <c r="M15" s="505">
        <f t="shared" si="2"/>
        <v>0.8968609865470878</v>
      </c>
      <c r="N15" s="250" t="e">
        <f>(N14/N11-1)*100</f>
        <v>#DIV/0!</v>
      </c>
      <c r="O15" s="250" t="e">
        <f>(O14/O11-1)*100</f>
        <v>#DIV/0!</v>
      </c>
      <c r="P15" s="250" t="e">
        <f>(P14/P11-1)*100</f>
        <v>#DIV/0!</v>
      </c>
      <c r="Q15" s="250" t="e">
        <f>(Q14/Q11-1)*100</f>
        <v>#DIV/0!</v>
      </c>
      <c r="R15" s="250" t="e">
        <f>(R14/R11-1)*100</f>
        <v>#DIV/0!</v>
      </c>
      <c r="S15" s="505">
        <f t="shared" si="2"/>
        <v>0</v>
      </c>
      <c r="T15" s="506"/>
      <c r="U15" s="250" t="e">
        <f>(U14/U11-1)*100</f>
        <v>#DIV/0!</v>
      </c>
      <c r="V15" s="506"/>
      <c r="W15" s="506"/>
      <c r="X15" s="250" t="e">
        <f>(X14/X11-1)*100</f>
        <v>#DIV/0!</v>
      </c>
      <c r="Y15" s="457" t="e">
        <f>(Y14/Y11-1)*100</f>
        <v>#DIV/0!</v>
      </c>
      <c r="Z15" s="506"/>
      <c r="AA15" s="506"/>
      <c r="AB15" s="506"/>
      <c r="AC15" s="250">
        <f>(AC14/AC11-1)*100</f>
        <v>2.45810971363023</v>
      </c>
      <c r="AD15" s="87"/>
      <c r="AE15" s="352" t="s">
        <v>15</v>
      </c>
      <c r="AF15" s="150" t="e">
        <f aca="true" t="shared" si="3" ref="AF15:AO15">(AF14/AF11-1)*100</f>
        <v>#DIV/0!</v>
      </c>
      <c r="AG15" s="150" t="e">
        <f t="shared" si="3"/>
        <v>#DIV/0!</v>
      </c>
      <c r="AH15" s="150" t="e">
        <f t="shared" si="3"/>
        <v>#DIV/0!</v>
      </c>
      <c r="AI15" s="150" t="e">
        <f t="shared" si="3"/>
        <v>#DIV/0!</v>
      </c>
      <c r="AJ15" s="150" t="e">
        <f t="shared" si="3"/>
        <v>#DIV/0!</v>
      </c>
      <c r="AK15" s="150" t="e">
        <f t="shared" si="3"/>
        <v>#DIV/0!</v>
      </c>
      <c r="AL15" s="150" t="e">
        <f t="shared" si="3"/>
        <v>#DIV/0!</v>
      </c>
      <c r="AM15" s="150" t="e">
        <f t="shared" si="3"/>
        <v>#DIV/0!</v>
      </c>
      <c r="AN15" s="150" t="e">
        <f t="shared" si="3"/>
        <v>#DIV/0!</v>
      </c>
      <c r="AO15" s="150" t="e">
        <f t="shared" si="3"/>
        <v>#DIV/0!</v>
      </c>
      <c r="AQ15" s="150" t="e">
        <f>(AQ14/AQ11-1)*100</f>
        <v>#DIV/0!</v>
      </c>
      <c r="AR15" s="150" t="e">
        <f>(AR14/AR11-1)*100</f>
        <v>#DIV/0!</v>
      </c>
    </row>
    <row r="16" spans="1:30" ht="12.75">
      <c r="A16" s="134"/>
      <c r="B16" s="137"/>
      <c r="C16" s="503"/>
      <c r="D16" s="503"/>
      <c r="E16" s="501"/>
      <c r="F16" s="504"/>
      <c r="G16" s="272"/>
      <c r="H16" s="501"/>
      <c r="I16" s="500"/>
      <c r="J16" s="500"/>
      <c r="K16" s="503"/>
      <c r="L16" s="500"/>
      <c r="M16" s="503"/>
      <c r="N16" s="501"/>
      <c r="O16" s="501"/>
      <c r="P16" s="501"/>
      <c r="Q16" s="501"/>
      <c r="R16" s="501"/>
      <c r="S16" s="503"/>
      <c r="T16" s="272"/>
      <c r="U16" s="501"/>
      <c r="V16" s="272"/>
      <c r="W16" s="272"/>
      <c r="X16" s="501"/>
      <c r="Y16" s="502"/>
      <c r="Z16" s="272"/>
      <c r="AA16" s="272"/>
      <c r="AB16" s="272"/>
      <c r="AC16" s="253"/>
      <c r="AD16" s="87"/>
    </row>
    <row r="17" spans="1:35" ht="12.75">
      <c r="A17" s="134"/>
      <c r="B17" s="137">
        <f>1+B14</f>
        <v>1994</v>
      </c>
      <c r="C17" s="503">
        <v>25</v>
      </c>
      <c r="D17" s="503"/>
      <c r="E17" s="501"/>
      <c r="F17" s="504">
        <v>0.08</v>
      </c>
      <c r="G17" s="361" t="s">
        <v>76</v>
      </c>
      <c r="H17" s="361" t="s">
        <v>76</v>
      </c>
      <c r="I17" s="500">
        <v>4.6</v>
      </c>
      <c r="J17" s="500">
        <v>72</v>
      </c>
      <c r="K17" s="503">
        <v>150</v>
      </c>
      <c r="L17" s="500">
        <v>0.1</v>
      </c>
      <c r="M17" s="503">
        <v>230</v>
      </c>
      <c r="N17" s="501"/>
      <c r="O17" s="501">
        <v>0.3</v>
      </c>
      <c r="P17" s="501"/>
      <c r="Q17" s="501"/>
      <c r="R17" s="501"/>
      <c r="S17" s="503">
        <v>13</v>
      </c>
      <c r="T17" s="361" t="s">
        <v>76</v>
      </c>
      <c r="U17" s="361" t="s">
        <v>76</v>
      </c>
      <c r="V17" s="361" t="s">
        <v>76</v>
      </c>
      <c r="W17" s="361"/>
      <c r="X17" s="361" t="s">
        <v>76</v>
      </c>
      <c r="Y17" s="459" t="s">
        <v>76</v>
      </c>
      <c r="Z17" s="361" t="s">
        <v>76</v>
      </c>
      <c r="AA17" s="361" t="s">
        <v>76</v>
      </c>
      <c r="AB17" s="361" t="s">
        <v>76</v>
      </c>
      <c r="AC17" s="253">
        <f>SUM(C17:AB17)</f>
        <v>495.08</v>
      </c>
      <c r="AD17" s="87"/>
      <c r="AE17" s="351">
        <f>1+AE14</f>
        <v>1994</v>
      </c>
      <c r="AI17" s="84">
        <v>0.3</v>
      </c>
    </row>
    <row r="18" spans="1:44" ht="12.75">
      <c r="A18" s="134"/>
      <c r="B18" s="137" t="s">
        <v>15</v>
      </c>
      <c r="C18" s="505">
        <f>(C17/C14-1)*100</f>
        <v>0</v>
      </c>
      <c r="D18" s="505"/>
      <c r="E18" s="250"/>
      <c r="F18" s="505">
        <f>(F17/F14-1)*100</f>
        <v>0</v>
      </c>
      <c r="G18" s="506"/>
      <c r="H18" s="250"/>
      <c r="I18" s="505">
        <f aca="true" t="shared" si="4" ref="I18:S18">(I17/I14-1)*100</f>
        <v>-2.1276595744680993</v>
      </c>
      <c r="J18" s="505">
        <f t="shared" si="4"/>
        <v>0</v>
      </c>
      <c r="K18" s="505">
        <f t="shared" si="4"/>
        <v>-6.25</v>
      </c>
      <c r="L18" s="505">
        <f t="shared" si="4"/>
        <v>0</v>
      </c>
      <c r="M18" s="505">
        <f t="shared" si="4"/>
        <v>2.2222222222222143</v>
      </c>
      <c r="N18" s="250"/>
      <c r="O18" s="250">
        <f>(O17/O14-1)*100</f>
        <v>0</v>
      </c>
      <c r="P18" s="250"/>
      <c r="Q18" s="250"/>
      <c r="R18" s="250"/>
      <c r="S18" s="505">
        <f t="shared" si="4"/>
        <v>0</v>
      </c>
      <c r="T18" s="506"/>
      <c r="U18" s="250"/>
      <c r="V18" s="506"/>
      <c r="W18" s="506"/>
      <c r="X18" s="250"/>
      <c r="Y18" s="457"/>
      <c r="Z18" s="506"/>
      <c r="AA18" s="506"/>
      <c r="AB18" s="506"/>
      <c r="AC18" s="250">
        <f>(AC17/AC14-1)*100</f>
        <v>-1.019632932144432</v>
      </c>
      <c r="AD18" s="87"/>
      <c r="AE18" s="352" t="s">
        <v>15</v>
      </c>
      <c r="AF18" s="150" t="e">
        <f aca="true" t="shared" si="5" ref="AF18:AO18">(AF17/AF14-1)*100</f>
        <v>#DIV/0!</v>
      </c>
      <c r="AG18" s="150" t="e">
        <f t="shared" si="5"/>
        <v>#DIV/0!</v>
      </c>
      <c r="AH18" s="150" t="e">
        <f t="shared" si="5"/>
        <v>#DIV/0!</v>
      </c>
      <c r="AI18" s="150">
        <f t="shared" si="5"/>
        <v>0</v>
      </c>
      <c r="AJ18" s="150" t="e">
        <f t="shared" si="5"/>
        <v>#DIV/0!</v>
      </c>
      <c r="AK18" s="150" t="e">
        <f t="shared" si="5"/>
        <v>#DIV/0!</v>
      </c>
      <c r="AL18" s="150" t="e">
        <f t="shared" si="5"/>
        <v>#DIV/0!</v>
      </c>
      <c r="AM18" s="150" t="e">
        <f t="shared" si="5"/>
        <v>#DIV/0!</v>
      </c>
      <c r="AN18" s="150" t="e">
        <f t="shared" si="5"/>
        <v>#DIV/0!</v>
      </c>
      <c r="AO18" s="150" t="e">
        <f t="shared" si="5"/>
        <v>#DIV/0!</v>
      </c>
      <c r="AQ18" s="150" t="e">
        <f>(AQ17/AQ14-1)*100</f>
        <v>#DIV/0!</v>
      </c>
      <c r="AR18" s="150" t="e">
        <f>(AR17/AR14-1)*100</f>
        <v>#DIV/0!</v>
      </c>
    </row>
    <row r="19" spans="1:30" ht="12.75">
      <c r="A19" s="134"/>
      <c r="B19" s="137"/>
      <c r="C19" s="503"/>
      <c r="D19" s="503"/>
      <c r="E19" s="501"/>
      <c r="F19" s="504"/>
      <c r="G19" s="272"/>
      <c r="H19" s="501"/>
      <c r="I19" s="500"/>
      <c r="J19" s="500"/>
      <c r="K19" s="503"/>
      <c r="L19" s="500"/>
      <c r="M19" s="503"/>
      <c r="N19" s="501"/>
      <c r="O19" s="501"/>
      <c r="P19" s="501"/>
      <c r="Q19" s="501"/>
      <c r="R19" s="501"/>
      <c r="S19" s="503"/>
      <c r="T19" s="272"/>
      <c r="U19" s="501"/>
      <c r="V19" s="272"/>
      <c r="W19" s="272"/>
      <c r="X19" s="501"/>
      <c r="Y19" s="502"/>
      <c r="Z19" s="272"/>
      <c r="AA19" s="272"/>
      <c r="AB19" s="272"/>
      <c r="AC19" s="253"/>
      <c r="AD19" s="87"/>
    </row>
    <row r="20" spans="1:36" ht="12.75">
      <c r="A20" s="134"/>
      <c r="B20" s="137">
        <f>1+B17</f>
        <v>1995</v>
      </c>
      <c r="C20" s="503">
        <v>25</v>
      </c>
      <c r="D20" s="503"/>
      <c r="E20" s="501"/>
      <c r="F20" s="504">
        <v>0.08</v>
      </c>
      <c r="G20" s="361" t="s">
        <v>76</v>
      </c>
      <c r="H20" s="361" t="s">
        <v>76</v>
      </c>
      <c r="I20" s="500">
        <v>4.6</v>
      </c>
      <c r="J20" s="500">
        <v>73</v>
      </c>
      <c r="K20" s="503">
        <v>150</v>
      </c>
      <c r="L20" s="500">
        <v>0.1</v>
      </c>
      <c r="M20" s="503">
        <v>230</v>
      </c>
      <c r="N20" s="501"/>
      <c r="O20" s="501">
        <v>0.2</v>
      </c>
      <c r="P20" s="501">
        <v>0.05</v>
      </c>
      <c r="Q20" s="361" t="s">
        <v>76</v>
      </c>
      <c r="R20" s="361" t="s">
        <v>76</v>
      </c>
      <c r="S20" s="503">
        <v>13</v>
      </c>
      <c r="T20" s="361" t="s">
        <v>76</v>
      </c>
      <c r="U20" s="361" t="s">
        <v>76</v>
      </c>
      <c r="V20" s="361" t="s">
        <v>76</v>
      </c>
      <c r="W20" s="361"/>
      <c r="X20" s="361" t="s">
        <v>76</v>
      </c>
      <c r="Y20" s="459" t="s">
        <v>76</v>
      </c>
      <c r="Z20" s="361" t="s">
        <v>76</v>
      </c>
      <c r="AA20" s="361" t="s">
        <v>76</v>
      </c>
      <c r="AB20" s="361" t="s">
        <v>76</v>
      </c>
      <c r="AC20" s="253">
        <f>SUM(C20:AB20)</f>
        <v>496.03</v>
      </c>
      <c r="AD20" s="87"/>
      <c r="AE20" s="351">
        <f>1+AE17</f>
        <v>1995</v>
      </c>
      <c r="AI20" s="84">
        <v>0.2</v>
      </c>
      <c r="AJ20" s="84">
        <v>0.05</v>
      </c>
    </row>
    <row r="21" spans="1:44" ht="12.75">
      <c r="A21" s="134"/>
      <c r="B21" s="137" t="s">
        <v>15</v>
      </c>
      <c r="C21" s="505">
        <f>(C20/C17-1)*100</f>
        <v>0</v>
      </c>
      <c r="D21" s="505"/>
      <c r="E21" s="250"/>
      <c r="F21" s="505">
        <f>(F20/F17-1)*100</f>
        <v>0</v>
      </c>
      <c r="G21" s="506"/>
      <c r="H21" s="250"/>
      <c r="I21" s="505">
        <f aca="true" t="shared" si="6" ref="I21:S21">(I20/I17-1)*100</f>
        <v>0</v>
      </c>
      <c r="J21" s="505">
        <f t="shared" si="6"/>
        <v>1.388888888888884</v>
      </c>
      <c r="K21" s="505">
        <f t="shared" si="6"/>
        <v>0</v>
      </c>
      <c r="L21" s="505">
        <f t="shared" si="6"/>
        <v>0</v>
      </c>
      <c r="M21" s="505">
        <f t="shared" si="6"/>
        <v>0</v>
      </c>
      <c r="N21" s="250"/>
      <c r="O21" s="250">
        <f>(O20/O17-1)*100</f>
        <v>-33.33333333333333</v>
      </c>
      <c r="P21" s="250"/>
      <c r="Q21" s="250"/>
      <c r="R21" s="250"/>
      <c r="S21" s="505">
        <f t="shared" si="6"/>
        <v>0</v>
      </c>
      <c r="T21" s="506"/>
      <c r="U21" s="250"/>
      <c r="V21" s="506"/>
      <c r="W21" s="506"/>
      <c r="X21" s="250"/>
      <c r="Y21" s="457"/>
      <c r="Z21" s="506"/>
      <c r="AA21" s="506"/>
      <c r="AB21" s="506"/>
      <c r="AC21" s="250">
        <f>(AC20/AC17-1)*100</f>
        <v>0.19188817968813776</v>
      </c>
      <c r="AD21" s="87"/>
      <c r="AE21" s="352" t="s">
        <v>15</v>
      </c>
      <c r="AF21" s="150" t="e">
        <f aca="true" t="shared" si="7" ref="AF21:AO21">(AF20/AF17-1)*100</f>
        <v>#DIV/0!</v>
      </c>
      <c r="AG21" s="150" t="e">
        <f t="shared" si="7"/>
        <v>#DIV/0!</v>
      </c>
      <c r="AH21" s="150" t="e">
        <f t="shared" si="7"/>
        <v>#DIV/0!</v>
      </c>
      <c r="AI21" s="150">
        <f t="shared" si="7"/>
        <v>-33.33333333333333</v>
      </c>
      <c r="AJ21" s="150" t="e">
        <f t="shared" si="7"/>
        <v>#DIV/0!</v>
      </c>
      <c r="AK21" s="150" t="e">
        <f t="shared" si="7"/>
        <v>#DIV/0!</v>
      </c>
      <c r="AL21" s="150" t="e">
        <f t="shared" si="7"/>
        <v>#DIV/0!</v>
      </c>
      <c r="AM21" s="150" t="e">
        <f t="shared" si="7"/>
        <v>#DIV/0!</v>
      </c>
      <c r="AN21" s="150" t="e">
        <f t="shared" si="7"/>
        <v>#DIV/0!</v>
      </c>
      <c r="AO21" s="150" t="e">
        <f t="shared" si="7"/>
        <v>#DIV/0!</v>
      </c>
      <c r="AQ21" s="150" t="e">
        <f>(AQ20/AQ17-1)*100</f>
        <v>#DIV/0!</v>
      </c>
      <c r="AR21" s="150" t="e">
        <f>(AR20/AR17-1)*100</f>
        <v>#DIV/0!</v>
      </c>
    </row>
    <row r="22" spans="1:30" ht="12.75">
      <c r="A22" s="134"/>
      <c r="B22" s="137"/>
      <c r="C22" s="503"/>
      <c r="D22" s="503"/>
      <c r="E22" s="501"/>
      <c r="F22" s="500"/>
      <c r="G22" s="272"/>
      <c r="H22" s="501"/>
      <c r="I22" s="500"/>
      <c r="J22" s="500"/>
      <c r="K22" s="503"/>
      <c r="L22" s="500"/>
      <c r="M22" s="503"/>
      <c r="N22" s="501"/>
      <c r="O22" s="501"/>
      <c r="P22" s="501"/>
      <c r="Q22" s="501"/>
      <c r="R22" s="501"/>
      <c r="S22" s="503"/>
      <c r="T22" s="272"/>
      <c r="U22" s="501"/>
      <c r="V22" s="272"/>
      <c r="W22" s="272"/>
      <c r="X22" s="501"/>
      <c r="Y22" s="502"/>
      <c r="Z22" s="272"/>
      <c r="AA22" s="272"/>
      <c r="AB22" s="272"/>
      <c r="AC22" s="253"/>
      <c r="AD22" s="87"/>
    </row>
    <row r="23" spans="1:36" ht="12.75">
      <c r="A23" s="134"/>
      <c r="B23" s="137">
        <f>1+B20</f>
        <v>1996</v>
      </c>
      <c r="C23" s="503">
        <v>25</v>
      </c>
      <c r="D23" s="503"/>
      <c r="E23" s="501"/>
      <c r="F23" s="500">
        <v>0.08</v>
      </c>
      <c r="G23" s="361" t="s">
        <v>76</v>
      </c>
      <c r="H23" s="361" t="s">
        <v>76</v>
      </c>
      <c r="I23" s="505">
        <v>4.174</v>
      </c>
      <c r="J23" s="500">
        <v>73</v>
      </c>
      <c r="K23" s="503">
        <v>150</v>
      </c>
      <c r="L23" s="500">
        <v>0.1</v>
      </c>
      <c r="M23" s="503">
        <v>230</v>
      </c>
      <c r="N23" s="501"/>
      <c r="O23" s="501">
        <v>0.2</v>
      </c>
      <c r="P23" s="501">
        <v>0.056</v>
      </c>
      <c r="Q23" s="361" t="s">
        <v>76</v>
      </c>
      <c r="R23" s="361" t="s">
        <v>76</v>
      </c>
      <c r="S23" s="503">
        <v>11</v>
      </c>
      <c r="T23" s="361" t="s">
        <v>76</v>
      </c>
      <c r="U23" s="361" t="s">
        <v>76</v>
      </c>
      <c r="V23" s="361" t="s">
        <v>76</v>
      </c>
      <c r="W23" s="361"/>
      <c r="X23" s="361" t="s">
        <v>76</v>
      </c>
      <c r="Y23" s="459" t="s">
        <v>76</v>
      </c>
      <c r="Z23" s="361" t="s">
        <v>76</v>
      </c>
      <c r="AA23" s="361" t="s">
        <v>76</v>
      </c>
      <c r="AB23" s="361" t="s">
        <v>76</v>
      </c>
      <c r="AC23" s="253">
        <f>SUM(C23:AB23)</f>
        <v>493.60999999999996</v>
      </c>
      <c r="AD23" s="87"/>
      <c r="AE23" s="351">
        <f>1+AE20</f>
        <v>1996</v>
      </c>
      <c r="AI23" s="84">
        <v>0.2</v>
      </c>
      <c r="AJ23" s="84">
        <v>0.056</v>
      </c>
    </row>
    <row r="24" spans="1:44" ht="12.75">
      <c r="A24" s="134"/>
      <c r="B24" s="137" t="s">
        <v>15</v>
      </c>
      <c r="C24" s="505">
        <f>(C23/C20-1)*100</f>
        <v>0</v>
      </c>
      <c r="D24" s="505"/>
      <c r="E24" s="250"/>
      <c r="F24" s="505">
        <f>(F23/F20-1)*100</f>
        <v>0</v>
      </c>
      <c r="G24" s="506"/>
      <c r="H24" s="250"/>
      <c r="I24" s="505">
        <f aca="true" t="shared" si="8" ref="I24:S24">(I23/I20-1)*100</f>
        <v>-9.260869565217378</v>
      </c>
      <c r="J24" s="505">
        <f t="shared" si="8"/>
        <v>0</v>
      </c>
      <c r="K24" s="505">
        <f t="shared" si="8"/>
        <v>0</v>
      </c>
      <c r="L24" s="505">
        <f t="shared" si="8"/>
        <v>0</v>
      </c>
      <c r="M24" s="505">
        <f t="shared" si="8"/>
        <v>0</v>
      </c>
      <c r="N24" s="250"/>
      <c r="O24" s="250">
        <f>(O23/O20-1)*100</f>
        <v>0</v>
      </c>
      <c r="P24" s="250">
        <f>(P23/P20-1)*100</f>
        <v>11.99999999999999</v>
      </c>
      <c r="Q24" s="250"/>
      <c r="R24" s="250"/>
      <c r="S24" s="505">
        <f t="shared" si="8"/>
        <v>-15.384615384615385</v>
      </c>
      <c r="T24" s="506"/>
      <c r="U24" s="250"/>
      <c r="V24" s="507"/>
      <c r="W24" s="507"/>
      <c r="X24" s="250"/>
      <c r="Y24" s="457"/>
      <c r="Z24" s="506"/>
      <c r="AA24" s="506"/>
      <c r="AB24" s="506"/>
      <c r="AC24" s="250">
        <f>(AC23/AC20-1)*100</f>
        <v>-0.4878737173154901</v>
      </c>
      <c r="AD24" s="87"/>
      <c r="AE24" s="352" t="s">
        <v>15</v>
      </c>
      <c r="AF24" s="150" t="e">
        <f aca="true" t="shared" si="9" ref="AF24:AO24">(AF23/AF20-1)*100</f>
        <v>#DIV/0!</v>
      </c>
      <c r="AG24" s="150" t="e">
        <f t="shared" si="9"/>
        <v>#DIV/0!</v>
      </c>
      <c r="AH24" s="150" t="e">
        <f t="shared" si="9"/>
        <v>#DIV/0!</v>
      </c>
      <c r="AI24" s="150">
        <f t="shared" si="9"/>
        <v>0</v>
      </c>
      <c r="AJ24" s="150">
        <f t="shared" si="9"/>
        <v>11.99999999999999</v>
      </c>
      <c r="AK24" s="150" t="e">
        <f t="shared" si="9"/>
        <v>#DIV/0!</v>
      </c>
      <c r="AL24" s="150" t="e">
        <f t="shared" si="9"/>
        <v>#DIV/0!</v>
      </c>
      <c r="AM24" s="150" t="e">
        <f t="shared" si="9"/>
        <v>#DIV/0!</v>
      </c>
      <c r="AN24" s="150" t="e">
        <f t="shared" si="9"/>
        <v>#DIV/0!</v>
      </c>
      <c r="AO24" s="150" t="e">
        <f t="shared" si="9"/>
        <v>#DIV/0!</v>
      </c>
      <c r="AQ24" s="150" t="e">
        <f>(AQ23/AQ20-1)*100</f>
        <v>#DIV/0!</v>
      </c>
      <c r="AR24" s="150" t="e">
        <f>(AR23/AR20-1)*100</f>
        <v>#DIV/0!</v>
      </c>
    </row>
    <row r="25" spans="1:30" ht="12.75">
      <c r="A25" s="134"/>
      <c r="B25" s="137"/>
      <c r="C25" s="505"/>
      <c r="D25" s="505"/>
      <c r="E25" s="501"/>
      <c r="F25" s="505"/>
      <c r="G25" s="506"/>
      <c r="H25" s="501"/>
      <c r="I25" s="505"/>
      <c r="J25" s="505"/>
      <c r="K25" s="505"/>
      <c r="L25" s="505"/>
      <c r="M25" s="505"/>
      <c r="N25" s="501"/>
      <c r="O25" s="501"/>
      <c r="P25" s="501"/>
      <c r="Q25" s="501"/>
      <c r="R25" s="501"/>
      <c r="S25" s="505"/>
      <c r="T25" s="506"/>
      <c r="U25" s="501"/>
      <c r="V25" s="507"/>
      <c r="W25" s="507"/>
      <c r="X25" s="501"/>
      <c r="Y25" s="502"/>
      <c r="Z25" s="506"/>
      <c r="AA25" s="506"/>
      <c r="AB25" s="506"/>
      <c r="AC25" s="253"/>
      <c r="AD25" s="87"/>
    </row>
    <row r="26" spans="1:36" ht="12.75">
      <c r="A26" s="134"/>
      <c r="B26" s="137">
        <f>1+B23</f>
        <v>1997</v>
      </c>
      <c r="C26" s="503">
        <v>24</v>
      </c>
      <c r="D26" s="503"/>
      <c r="E26" s="501"/>
      <c r="F26" s="500">
        <v>0.08</v>
      </c>
      <c r="G26" s="361" t="s">
        <v>76</v>
      </c>
      <c r="H26" s="361" t="s">
        <v>76</v>
      </c>
      <c r="I26" s="508">
        <v>4.3</v>
      </c>
      <c r="J26" s="500">
        <v>85</v>
      </c>
      <c r="K26" s="503">
        <v>150</v>
      </c>
      <c r="L26" s="500">
        <v>0.1</v>
      </c>
      <c r="M26" s="503">
        <v>230</v>
      </c>
      <c r="N26" s="354" t="s">
        <v>76</v>
      </c>
      <c r="O26" s="501">
        <v>0.105</v>
      </c>
      <c r="P26" s="501">
        <v>0.06</v>
      </c>
      <c r="Q26" s="361" t="s">
        <v>76</v>
      </c>
      <c r="R26" s="361" t="s">
        <v>76</v>
      </c>
      <c r="S26" s="503">
        <v>10</v>
      </c>
      <c r="T26" s="361" t="s">
        <v>76</v>
      </c>
      <c r="U26" s="361" t="s">
        <v>76</v>
      </c>
      <c r="V26" s="361" t="s">
        <v>76</v>
      </c>
      <c r="W26" s="361"/>
      <c r="X26" s="361" t="s">
        <v>76</v>
      </c>
      <c r="Y26" s="459" t="s">
        <v>76</v>
      </c>
      <c r="Z26" s="361" t="s">
        <v>76</v>
      </c>
      <c r="AA26" s="361" t="s">
        <v>76</v>
      </c>
      <c r="AB26" s="361" t="s">
        <v>76</v>
      </c>
      <c r="AC26" s="253">
        <f>SUM(C26:AB26)</f>
        <v>503.64500000000004</v>
      </c>
      <c r="AD26" s="87"/>
      <c r="AE26" s="351">
        <f>1+AE23</f>
        <v>1997</v>
      </c>
      <c r="AI26" s="84">
        <v>0.105</v>
      </c>
      <c r="AJ26" s="84">
        <v>0.06</v>
      </c>
    </row>
    <row r="27" spans="1:44" ht="12.75">
      <c r="A27" s="134"/>
      <c r="B27" s="137" t="s">
        <v>15</v>
      </c>
      <c r="C27" s="505">
        <f>(C26/C23-1)*100</f>
        <v>-4.0000000000000036</v>
      </c>
      <c r="D27" s="505"/>
      <c r="E27" s="250"/>
      <c r="F27" s="505">
        <f>(F26/F23-1)*100</f>
        <v>0</v>
      </c>
      <c r="G27" s="506"/>
      <c r="H27" s="250"/>
      <c r="I27" s="505">
        <f aca="true" t="shared" si="10" ref="I27:S27">(I26/I23-1)*100</f>
        <v>3.018687110685181</v>
      </c>
      <c r="J27" s="505">
        <f t="shared" si="10"/>
        <v>16.43835616438356</v>
      </c>
      <c r="K27" s="505">
        <f t="shared" si="10"/>
        <v>0</v>
      </c>
      <c r="L27" s="505">
        <f t="shared" si="10"/>
        <v>0</v>
      </c>
      <c r="M27" s="505">
        <f t="shared" si="10"/>
        <v>0</v>
      </c>
      <c r="N27" s="250"/>
      <c r="O27" s="250">
        <f>(O26/O23-1)*100</f>
        <v>-47.50000000000001</v>
      </c>
      <c r="P27" s="250">
        <f>(P26/P23-1)*100</f>
        <v>7.14285714285714</v>
      </c>
      <c r="Q27" s="250"/>
      <c r="R27" s="250"/>
      <c r="S27" s="505">
        <f t="shared" si="10"/>
        <v>-9.090909090909093</v>
      </c>
      <c r="T27" s="506"/>
      <c r="U27" s="250"/>
      <c r="V27" s="507"/>
      <c r="W27" s="507"/>
      <c r="X27" s="250"/>
      <c r="Y27" s="457"/>
      <c r="Z27" s="506"/>
      <c r="AA27" s="506"/>
      <c r="AB27" s="506"/>
      <c r="AC27" s="250">
        <f>(AC26/AC23-1)*100</f>
        <v>2.032981503616238</v>
      </c>
      <c r="AD27" s="87"/>
      <c r="AE27" s="352" t="s">
        <v>15</v>
      </c>
      <c r="AF27" s="150" t="e">
        <f aca="true" t="shared" si="11" ref="AF27:AO27">(AF26/AF23-1)*100</f>
        <v>#DIV/0!</v>
      </c>
      <c r="AG27" s="150" t="e">
        <f t="shared" si="11"/>
        <v>#DIV/0!</v>
      </c>
      <c r="AH27" s="150" t="e">
        <f t="shared" si="11"/>
        <v>#DIV/0!</v>
      </c>
      <c r="AI27" s="150">
        <f t="shared" si="11"/>
        <v>-47.50000000000001</v>
      </c>
      <c r="AJ27" s="150">
        <f t="shared" si="11"/>
        <v>7.14285714285714</v>
      </c>
      <c r="AK27" s="150" t="e">
        <f t="shared" si="11"/>
        <v>#DIV/0!</v>
      </c>
      <c r="AL27" s="150" t="e">
        <f t="shared" si="11"/>
        <v>#DIV/0!</v>
      </c>
      <c r="AM27" s="150" t="e">
        <f t="shared" si="11"/>
        <v>#DIV/0!</v>
      </c>
      <c r="AN27" s="150" t="e">
        <f t="shared" si="11"/>
        <v>#DIV/0!</v>
      </c>
      <c r="AO27" s="150" t="e">
        <f t="shared" si="11"/>
        <v>#DIV/0!</v>
      </c>
      <c r="AQ27" s="150" t="e">
        <f>(AQ26/AQ23-1)*100</f>
        <v>#DIV/0!</v>
      </c>
      <c r="AR27" s="150" t="e">
        <f>(AR26/AR23-1)*100</f>
        <v>#DIV/0!</v>
      </c>
    </row>
    <row r="28" spans="1:30" ht="12.75">
      <c r="A28" s="134"/>
      <c r="B28" s="137"/>
      <c r="C28" s="142"/>
      <c r="D28" s="142"/>
      <c r="E28" s="84"/>
      <c r="F28" s="142"/>
      <c r="G28" s="362"/>
      <c r="H28" s="84"/>
      <c r="I28" s="142"/>
      <c r="J28" s="142"/>
      <c r="K28" s="142"/>
      <c r="L28" s="142"/>
      <c r="M28" s="142"/>
      <c r="N28" s="84"/>
      <c r="O28" s="84"/>
      <c r="P28" s="84"/>
      <c r="Q28" s="84"/>
      <c r="R28" s="84"/>
      <c r="S28" s="142"/>
      <c r="T28" s="362"/>
      <c r="U28" s="84"/>
      <c r="V28" s="365"/>
      <c r="W28" s="365"/>
      <c r="X28" s="84"/>
      <c r="Y28" s="456"/>
      <c r="Z28" s="362"/>
      <c r="AA28" s="362"/>
      <c r="AB28" s="362"/>
      <c r="AC28" s="149"/>
      <c r="AD28" s="87"/>
    </row>
    <row r="29" spans="1:36" ht="12.75">
      <c r="A29" s="134"/>
      <c r="B29" s="137">
        <f>1+B26</f>
        <v>1998</v>
      </c>
      <c r="C29" s="149">
        <v>24</v>
      </c>
      <c r="D29" s="149"/>
      <c r="E29" s="84"/>
      <c r="F29" s="160">
        <f>F26</f>
        <v>0.08</v>
      </c>
      <c r="G29" s="361" t="s">
        <v>76</v>
      </c>
      <c r="H29" s="361" t="s">
        <v>76</v>
      </c>
      <c r="I29" s="199">
        <v>4.4</v>
      </c>
      <c r="J29" s="149">
        <v>100</v>
      </c>
      <c r="K29" s="149">
        <v>140</v>
      </c>
      <c r="L29" s="150">
        <v>0</v>
      </c>
      <c r="M29" s="149">
        <f>M26</f>
        <v>230</v>
      </c>
      <c r="N29" s="354" t="s">
        <v>76</v>
      </c>
      <c r="O29" s="84">
        <v>0.156</v>
      </c>
      <c r="P29" s="84">
        <v>0.055</v>
      </c>
      <c r="Q29" s="361" t="s">
        <v>76</v>
      </c>
      <c r="R29" s="361" t="s">
        <v>76</v>
      </c>
      <c r="S29" s="149">
        <f>S26</f>
        <v>10</v>
      </c>
      <c r="T29" s="361" t="s">
        <v>76</v>
      </c>
      <c r="U29" s="361" t="s">
        <v>76</v>
      </c>
      <c r="V29" s="361" t="s">
        <v>76</v>
      </c>
      <c r="W29" s="361"/>
      <c r="X29" s="361" t="s">
        <v>76</v>
      </c>
      <c r="Y29" s="459" t="s">
        <v>76</v>
      </c>
      <c r="Z29" s="361" t="s">
        <v>76</v>
      </c>
      <c r="AA29" s="361" t="s">
        <v>76</v>
      </c>
      <c r="AB29" s="361" t="s">
        <v>76</v>
      </c>
      <c r="AC29" s="149">
        <f>SUM(C29:AB29)</f>
        <v>508.69100000000003</v>
      </c>
      <c r="AD29" s="87"/>
      <c r="AE29" s="351">
        <f>1+AE26</f>
        <v>1998</v>
      </c>
      <c r="AI29" s="84">
        <v>0.156</v>
      </c>
      <c r="AJ29" s="84">
        <v>0.055</v>
      </c>
    </row>
    <row r="30" spans="1:44" ht="12.75">
      <c r="A30" s="134"/>
      <c r="B30" s="137" t="s">
        <v>15</v>
      </c>
      <c r="C30" s="150">
        <f>(C29/C26-1)*100</f>
        <v>0</v>
      </c>
      <c r="D30" s="150"/>
      <c r="E30" s="150"/>
      <c r="F30" s="150">
        <f>(F29/F26-1)*100</f>
        <v>0</v>
      </c>
      <c r="G30" s="363"/>
      <c r="H30" s="150"/>
      <c r="I30" s="150">
        <f aca="true" t="shared" si="12" ref="I30:S30">(I29/I26-1)*100</f>
        <v>2.3255813953488413</v>
      </c>
      <c r="J30" s="150">
        <f t="shared" si="12"/>
        <v>17.647058823529417</v>
      </c>
      <c r="K30" s="150">
        <f t="shared" si="12"/>
        <v>-6.666666666666665</v>
      </c>
      <c r="L30" s="150">
        <f t="shared" si="12"/>
        <v>-100</v>
      </c>
      <c r="M30" s="150">
        <f t="shared" si="12"/>
        <v>0</v>
      </c>
      <c r="N30" s="150"/>
      <c r="O30" s="150">
        <f>(O29/O26-1)*100</f>
        <v>48.57142857142858</v>
      </c>
      <c r="P30" s="150">
        <f>(P29/P26-1)*100</f>
        <v>-8.333333333333325</v>
      </c>
      <c r="Q30" s="150"/>
      <c r="R30" s="150"/>
      <c r="S30" s="150">
        <f t="shared" si="12"/>
        <v>0</v>
      </c>
      <c r="T30" s="363"/>
      <c r="U30" s="150"/>
      <c r="V30" s="363"/>
      <c r="W30" s="363"/>
      <c r="X30" s="150"/>
      <c r="Y30" s="458"/>
      <c r="Z30" s="363"/>
      <c r="AA30" s="363"/>
      <c r="AB30" s="363"/>
      <c r="AC30" s="150">
        <f>(AC29/AC26-1)*100</f>
        <v>1.0018961768706092</v>
      </c>
      <c r="AD30" s="87"/>
      <c r="AF30" s="150" t="e">
        <f aca="true" t="shared" si="13" ref="AF30:AO30">(AF29/AF26-1)*100</f>
        <v>#DIV/0!</v>
      </c>
      <c r="AG30" s="150" t="e">
        <f t="shared" si="13"/>
        <v>#DIV/0!</v>
      </c>
      <c r="AH30" s="150" t="e">
        <f t="shared" si="13"/>
        <v>#DIV/0!</v>
      </c>
      <c r="AI30" s="150">
        <f t="shared" si="13"/>
        <v>48.57142857142858</v>
      </c>
      <c r="AJ30" s="150">
        <f t="shared" si="13"/>
        <v>-8.333333333333325</v>
      </c>
      <c r="AK30" s="150" t="e">
        <f t="shared" si="13"/>
        <v>#DIV/0!</v>
      </c>
      <c r="AL30" s="150" t="e">
        <f t="shared" si="13"/>
        <v>#DIV/0!</v>
      </c>
      <c r="AM30" s="150" t="e">
        <f t="shared" si="13"/>
        <v>#DIV/0!</v>
      </c>
      <c r="AN30" s="150" t="e">
        <f t="shared" si="13"/>
        <v>#DIV/0!</v>
      </c>
      <c r="AO30" s="150" t="e">
        <f t="shared" si="13"/>
        <v>#DIV/0!</v>
      </c>
      <c r="AQ30" s="150" t="e">
        <f>(AQ29/AQ26-1)*100</f>
        <v>#DIV/0!</v>
      </c>
      <c r="AR30" s="150" t="e">
        <f>(AR29/AR26-1)*100</f>
        <v>#DIV/0!</v>
      </c>
    </row>
    <row r="31" spans="1:30" ht="12.75">
      <c r="A31" s="134"/>
      <c r="B31" s="137"/>
      <c r="C31" s="150"/>
      <c r="D31" s="150"/>
      <c r="E31" s="84"/>
      <c r="F31" s="150"/>
      <c r="G31" s="363"/>
      <c r="H31" s="84"/>
      <c r="I31" s="150"/>
      <c r="J31" s="150"/>
      <c r="K31" s="150"/>
      <c r="L31" s="150"/>
      <c r="M31" s="150"/>
      <c r="N31" s="84"/>
      <c r="O31" s="84"/>
      <c r="P31" s="84"/>
      <c r="Q31" s="84"/>
      <c r="R31" s="84"/>
      <c r="S31" s="150"/>
      <c r="T31" s="363"/>
      <c r="U31" s="84"/>
      <c r="V31" s="363"/>
      <c r="W31" s="363"/>
      <c r="X31" s="84"/>
      <c r="Y31" s="456"/>
      <c r="Z31" s="363"/>
      <c r="AA31" s="363"/>
      <c r="AB31" s="363"/>
      <c r="AC31" s="150"/>
      <c r="AD31" s="87"/>
    </row>
    <row r="32" spans="1:36" ht="12.75">
      <c r="A32" s="271"/>
      <c r="B32" s="272">
        <f>1+B29</f>
        <v>1999</v>
      </c>
      <c r="C32" s="253">
        <v>24</v>
      </c>
      <c r="D32" s="253"/>
      <c r="E32" s="253"/>
      <c r="F32" s="273">
        <f>F29</f>
        <v>0.08</v>
      </c>
      <c r="G32" s="361" t="s">
        <v>76</v>
      </c>
      <c r="H32" s="361" t="s">
        <v>76</v>
      </c>
      <c r="I32" s="254">
        <v>4.5</v>
      </c>
      <c r="J32" s="253">
        <v>100</v>
      </c>
      <c r="K32" s="253">
        <v>140</v>
      </c>
      <c r="L32" s="354" t="s">
        <v>76</v>
      </c>
      <c r="M32" s="253">
        <f>M29</f>
        <v>230</v>
      </c>
      <c r="N32" s="354" t="s">
        <v>76</v>
      </c>
      <c r="O32" s="84">
        <v>0.087</v>
      </c>
      <c r="P32" s="84">
        <v>0.023</v>
      </c>
      <c r="Q32" s="361" t="s">
        <v>76</v>
      </c>
      <c r="R32" s="361" t="s">
        <v>76</v>
      </c>
      <c r="S32" s="253">
        <f>S29</f>
        <v>10</v>
      </c>
      <c r="T32" s="361" t="s">
        <v>76</v>
      </c>
      <c r="U32" s="361" t="s">
        <v>76</v>
      </c>
      <c r="V32" s="361" t="s">
        <v>76</v>
      </c>
      <c r="W32" s="361"/>
      <c r="X32" s="361" t="s">
        <v>76</v>
      </c>
      <c r="Y32" s="459" t="s">
        <v>76</v>
      </c>
      <c r="Z32" s="361" t="s">
        <v>76</v>
      </c>
      <c r="AA32" s="361" t="s">
        <v>76</v>
      </c>
      <c r="AB32" s="361" t="s">
        <v>76</v>
      </c>
      <c r="AC32" s="149">
        <f>SUM(C32:AB32)</f>
        <v>508.69</v>
      </c>
      <c r="AD32" s="251"/>
      <c r="AE32" s="351">
        <f>1+AE29</f>
        <v>1999</v>
      </c>
      <c r="AF32" s="253"/>
      <c r="AI32" s="84">
        <v>0.087</v>
      </c>
      <c r="AJ32" s="84">
        <v>0.023</v>
      </c>
    </row>
    <row r="33" spans="1:44" ht="12.75">
      <c r="A33" s="271"/>
      <c r="B33" s="272" t="s">
        <v>15</v>
      </c>
      <c r="C33" s="250">
        <f>(C32/C29-1)*100</f>
        <v>0</v>
      </c>
      <c r="D33" s="250"/>
      <c r="E33" s="250"/>
      <c r="F33" s="250">
        <f>(F32/F29-1)*100</f>
        <v>0</v>
      </c>
      <c r="G33" s="364"/>
      <c r="H33" s="250"/>
      <c r="I33" s="250">
        <f>(I32/I29-1)*100</f>
        <v>2.2727272727272707</v>
      </c>
      <c r="J33" s="250">
        <f>(J32/J29-1)*100</f>
        <v>0</v>
      </c>
      <c r="K33" s="250">
        <f>(K32/K29-1)*100</f>
        <v>0</v>
      </c>
      <c r="L33" s="250"/>
      <c r="M33" s="250">
        <f>(M32/M29-1)*100</f>
        <v>0</v>
      </c>
      <c r="N33" s="250"/>
      <c r="O33" s="250">
        <f>(O32/O29-1)*100</f>
        <v>-44.230769230769226</v>
      </c>
      <c r="P33" s="250">
        <f>(P32/P29-1)*100</f>
        <v>-58.18181818181818</v>
      </c>
      <c r="Q33" s="250"/>
      <c r="R33" s="250"/>
      <c r="S33" s="250">
        <f>(S32/S29-1)*100</f>
        <v>0</v>
      </c>
      <c r="T33" s="364"/>
      <c r="U33" s="250"/>
      <c r="V33" s="364"/>
      <c r="W33" s="364"/>
      <c r="X33" s="250"/>
      <c r="Y33" s="457"/>
      <c r="Z33" s="364"/>
      <c r="AA33" s="364"/>
      <c r="AB33" s="364"/>
      <c r="AC33" s="250">
        <f>(AC32/AC29-1)*100</f>
        <v>-0.00019658299439395677</v>
      </c>
      <c r="AD33" s="251"/>
      <c r="AF33" s="250" t="e">
        <f>(AF32/AF29-1)*100</f>
        <v>#DIV/0!</v>
      </c>
      <c r="AG33" s="250" t="e">
        <f aca="true" t="shared" si="14" ref="AG33:AO33">(AG32/AG29-1)*100</f>
        <v>#DIV/0!</v>
      </c>
      <c r="AH33" s="250" t="e">
        <f t="shared" si="14"/>
        <v>#DIV/0!</v>
      </c>
      <c r="AI33" s="250">
        <f t="shared" si="14"/>
        <v>-44.230769230769226</v>
      </c>
      <c r="AJ33" s="250">
        <f t="shared" si="14"/>
        <v>-58.18181818181818</v>
      </c>
      <c r="AK33" s="250" t="e">
        <f t="shared" si="14"/>
        <v>#DIV/0!</v>
      </c>
      <c r="AL33" s="250" t="e">
        <f t="shared" si="14"/>
        <v>#DIV/0!</v>
      </c>
      <c r="AM33" s="250" t="e">
        <f t="shared" si="14"/>
        <v>#DIV/0!</v>
      </c>
      <c r="AN33" s="250" t="e">
        <f t="shared" si="14"/>
        <v>#DIV/0!</v>
      </c>
      <c r="AO33" s="250" t="e">
        <f t="shared" si="14"/>
        <v>#DIV/0!</v>
      </c>
      <c r="AQ33" s="250" t="e">
        <f>(AQ32/AQ29-1)*100</f>
        <v>#DIV/0!</v>
      </c>
      <c r="AR33" s="250" t="e">
        <f>(AR32/AR29-1)*100</f>
        <v>#DIV/0!</v>
      </c>
    </row>
    <row r="34" spans="1:32" ht="12.75">
      <c r="A34" s="271"/>
      <c r="B34" s="272"/>
      <c r="C34" s="250"/>
      <c r="D34" s="250"/>
      <c r="E34" s="250"/>
      <c r="F34" s="250"/>
      <c r="G34" s="364"/>
      <c r="H34" s="84"/>
      <c r="I34" s="250"/>
      <c r="J34" s="250"/>
      <c r="K34" s="250"/>
      <c r="L34" s="250"/>
      <c r="M34" s="250"/>
      <c r="N34" s="84"/>
      <c r="O34" s="84"/>
      <c r="P34" s="84"/>
      <c r="Q34" s="84"/>
      <c r="R34" s="84"/>
      <c r="S34" s="250"/>
      <c r="T34" s="364"/>
      <c r="U34" s="84"/>
      <c r="V34" s="364"/>
      <c r="W34" s="364"/>
      <c r="X34" s="84"/>
      <c r="Y34" s="456"/>
      <c r="Z34" s="364"/>
      <c r="AA34" s="364"/>
      <c r="AB34" s="364"/>
      <c r="AC34" s="250"/>
      <c r="AD34" s="251"/>
      <c r="AF34" s="250"/>
    </row>
    <row r="35" spans="1:36" ht="12.75">
      <c r="A35" s="271"/>
      <c r="B35" s="272">
        <f>1+B32</f>
        <v>2000</v>
      </c>
      <c r="C35" s="253">
        <v>22</v>
      </c>
      <c r="D35" s="253"/>
      <c r="E35" s="253">
        <v>33</v>
      </c>
      <c r="F35" s="273">
        <f>F32</f>
        <v>0.08</v>
      </c>
      <c r="G35" s="361" t="s">
        <v>76</v>
      </c>
      <c r="H35" s="361" t="s">
        <v>76</v>
      </c>
      <c r="I35" s="254">
        <v>4.6</v>
      </c>
      <c r="J35" s="253">
        <v>90</v>
      </c>
      <c r="K35" s="253">
        <v>136</v>
      </c>
      <c r="L35" s="354" t="s">
        <v>76</v>
      </c>
      <c r="M35" s="253">
        <v>230</v>
      </c>
      <c r="N35" s="354" t="s">
        <v>76</v>
      </c>
      <c r="O35" s="84">
        <v>0.137</v>
      </c>
      <c r="P35" s="84">
        <v>0.019</v>
      </c>
      <c r="Q35" s="361" t="s">
        <v>76</v>
      </c>
      <c r="R35" s="361" t="s">
        <v>76</v>
      </c>
      <c r="S35" s="253">
        <v>9</v>
      </c>
      <c r="T35" s="361" t="s">
        <v>76</v>
      </c>
      <c r="U35" s="361" t="s">
        <v>76</v>
      </c>
      <c r="V35" s="361" t="s">
        <v>76</v>
      </c>
      <c r="W35" s="361"/>
      <c r="X35" s="361" t="s">
        <v>76</v>
      </c>
      <c r="Y35" s="459" t="s">
        <v>76</v>
      </c>
      <c r="Z35" s="361" t="s">
        <v>76</v>
      </c>
      <c r="AA35" s="361" t="s">
        <v>76</v>
      </c>
      <c r="AB35" s="361" t="s">
        <v>76</v>
      </c>
      <c r="AC35" s="149">
        <f>SUM(C35:AB35)</f>
        <v>524.836</v>
      </c>
      <c r="AD35" s="251"/>
      <c r="AE35" s="351">
        <f>1+AE32</f>
        <v>2000</v>
      </c>
      <c r="AF35" s="253">
        <v>33</v>
      </c>
      <c r="AI35" s="84">
        <v>0.137</v>
      </c>
      <c r="AJ35" s="84">
        <v>0.019</v>
      </c>
    </row>
    <row r="36" spans="1:44" ht="12.75">
      <c r="A36" s="271"/>
      <c r="B36" s="272" t="s">
        <v>15</v>
      </c>
      <c r="C36" s="250">
        <f>(C35/C32-1)*100</f>
        <v>-8.333333333333337</v>
      </c>
      <c r="D36" s="250"/>
      <c r="E36" s="250" t="e">
        <f>(E35/E32-1)*100</f>
        <v>#DIV/0!</v>
      </c>
      <c r="F36" s="250">
        <f>(F35/F32-1)*100</f>
        <v>0</v>
      </c>
      <c r="G36" s="364"/>
      <c r="H36" s="250"/>
      <c r="I36" s="250">
        <f>(I35/I32-1)*100</f>
        <v>2.2222222222222143</v>
      </c>
      <c r="J36" s="250">
        <f>(J35/J32-1)*100</f>
        <v>-9.999999999999998</v>
      </c>
      <c r="K36" s="250">
        <f>(K35/K32-1)*100</f>
        <v>-2.857142857142858</v>
      </c>
      <c r="L36" s="250"/>
      <c r="M36" s="250">
        <f>(M35/M32-1)*100</f>
        <v>0</v>
      </c>
      <c r="N36" s="250"/>
      <c r="O36" s="250">
        <f>(O35/O32-1)*100</f>
        <v>57.47126436781611</v>
      </c>
      <c r="P36" s="250">
        <f>(P35/P32-1)*100</f>
        <v>-17.391304347826086</v>
      </c>
      <c r="Q36" s="250"/>
      <c r="R36" s="250"/>
      <c r="S36" s="250">
        <f>(S35/S32-1)*100</f>
        <v>-9.999999999999998</v>
      </c>
      <c r="T36" s="364"/>
      <c r="U36" s="250"/>
      <c r="V36" s="364"/>
      <c r="W36" s="364"/>
      <c r="X36" s="250"/>
      <c r="Y36" s="457"/>
      <c r="Z36" s="364"/>
      <c r="AA36" s="364"/>
      <c r="AB36" s="364"/>
      <c r="AC36" s="250">
        <f>(AC35/AC32-1)*100</f>
        <v>3.174035267058528</v>
      </c>
      <c r="AD36" s="251"/>
      <c r="AF36" s="250" t="e">
        <f>(AF35/AF32-1)*100</f>
        <v>#DIV/0!</v>
      </c>
      <c r="AG36" s="250" t="e">
        <f aca="true" t="shared" si="15" ref="AG36:AO36">(AG35/AG32-1)*100</f>
        <v>#DIV/0!</v>
      </c>
      <c r="AH36" s="250" t="e">
        <f t="shared" si="15"/>
        <v>#DIV/0!</v>
      </c>
      <c r="AI36" s="250">
        <f t="shared" si="15"/>
        <v>57.47126436781611</v>
      </c>
      <c r="AJ36" s="250">
        <f t="shared" si="15"/>
        <v>-17.391304347826086</v>
      </c>
      <c r="AK36" s="250" t="e">
        <f t="shared" si="15"/>
        <v>#DIV/0!</v>
      </c>
      <c r="AL36" s="250" t="e">
        <f t="shared" si="15"/>
        <v>#DIV/0!</v>
      </c>
      <c r="AM36" s="250" t="e">
        <f t="shared" si="15"/>
        <v>#DIV/0!</v>
      </c>
      <c r="AN36" s="250" t="e">
        <f t="shared" si="15"/>
        <v>#DIV/0!</v>
      </c>
      <c r="AO36" s="250" t="e">
        <f t="shared" si="15"/>
        <v>#DIV/0!</v>
      </c>
      <c r="AQ36" s="250" t="e">
        <f>(AQ35/AQ32-1)*100</f>
        <v>#DIV/0!</v>
      </c>
      <c r="AR36" s="250" t="e">
        <f>(AR35/AR32-1)*100</f>
        <v>#DIV/0!</v>
      </c>
    </row>
    <row r="37" spans="1:32" ht="12.75">
      <c r="A37" s="271"/>
      <c r="B37" s="272"/>
      <c r="C37" s="250"/>
      <c r="D37" s="250"/>
      <c r="E37" s="250"/>
      <c r="F37" s="250"/>
      <c r="G37" s="364"/>
      <c r="H37" s="84"/>
      <c r="I37" s="250"/>
      <c r="J37" s="250"/>
      <c r="K37" s="250"/>
      <c r="L37" s="250"/>
      <c r="M37" s="250"/>
      <c r="N37" s="84"/>
      <c r="O37" s="84"/>
      <c r="P37" s="84"/>
      <c r="Q37" s="84"/>
      <c r="R37" s="84"/>
      <c r="S37" s="250"/>
      <c r="T37" s="364"/>
      <c r="U37" s="84"/>
      <c r="V37" s="364"/>
      <c r="W37" s="364"/>
      <c r="X37" s="84"/>
      <c r="Y37" s="456"/>
      <c r="Z37" s="364"/>
      <c r="AA37" s="364"/>
      <c r="AB37" s="364"/>
      <c r="AC37" s="250"/>
      <c r="AD37" s="251"/>
      <c r="AF37" s="250"/>
    </row>
    <row r="38" spans="1:36" ht="12.75">
      <c r="A38" s="271"/>
      <c r="B38" s="272">
        <f>1+B35</f>
        <v>2001</v>
      </c>
      <c r="C38" s="254">
        <v>22</v>
      </c>
      <c r="D38" s="254"/>
      <c r="E38" s="254">
        <v>28.3</v>
      </c>
      <c r="F38" s="375">
        <f>F35</f>
        <v>0.08</v>
      </c>
      <c r="G38" s="361" t="s">
        <v>76</v>
      </c>
      <c r="H38" s="361" t="s">
        <v>76</v>
      </c>
      <c r="I38" s="254">
        <v>4.5</v>
      </c>
      <c r="J38" s="254">
        <v>85</v>
      </c>
      <c r="K38" s="254">
        <v>130</v>
      </c>
      <c r="L38" s="354" t="s">
        <v>76</v>
      </c>
      <c r="M38" s="254">
        <v>230</v>
      </c>
      <c r="N38" s="354" t="s">
        <v>76</v>
      </c>
      <c r="O38" s="84">
        <v>0.195</v>
      </c>
      <c r="P38" s="84">
        <v>0.021</v>
      </c>
      <c r="Q38" s="361" t="s">
        <v>76</v>
      </c>
      <c r="R38" s="361" t="s">
        <v>76</v>
      </c>
      <c r="S38" s="254">
        <v>9</v>
      </c>
      <c r="T38" s="361" t="s">
        <v>76</v>
      </c>
      <c r="U38" s="361" t="s">
        <v>76</v>
      </c>
      <c r="V38" s="361" t="s">
        <v>76</v>
      </c>
      <c r="W38" s="361"/>
      <c r="X38" s="361" t="s">
        <v>76</v>
      </c>
      <c r="Y38" s="459" t="s">
        <v>76</v>
      </c>
      <c r="Z38" s="361" t="s">
        <v>76</v>
      </c>
      <c r="AA38" s="361" t="s">
        <v>76</v>
      </c>
      <c r="AB38" s="361" t="s">
        <v>76</v>
      </c>
      <c r="AC38" s="149">
        <f>SUM(C38:AB38)</f>
        <v>509.096</v>
      </c>
      <c r="AD38" s="251"/>
      <c r="AE38" s="351">
        <f>1+AE35</f>
        <v>2001</v>
      </c>
      <c r="AF38" s="254">
        <v>28.3</v>
      </c>
      <c r="AI38" s="84">
        <v>0.195</v>
      </c>
      <c r="AJ38" s="84">
        <v>0.021</v>
      </c>
    </row>
    <row r="39" spans="1:44" ht="12.75">
      <c r="A39" s="134"/>
      <c r="B39" s="137" t="s">
        <v>15</v>
      </c>
      <c r="C39" s="150">
        <f>(C38/C35-1)*100</f>
        <v>0</v>
      </c>
      <c r="D39" s="150"/>
      <c r="E39" s="150">
        <f>(E38/E35-1)*100</f>
        <v>-14.242424242424246</v>
      </c>
      <c r="F39" s="150">
        <f>(F38/F35-1)*100</f>
        <v>0</v>
      </c>
      <c r="G39" s="363"/>
      <c r="H39" s="250"/>
      <c r="I39" s="150">
        <f>(I38/I35-1)*100</f>
        <v>-2.1739130434782483</v>
      </c>
      <c r="J39" s="150">
        <f>(J38/J35-1)*100</f>
        <v>-5.555555555555558</v>
      </c>
      <c r="K39" s="150">
        <f>(K38/K35-1)*100</f>
        <v>-4.411764705882348</v>
      </c>
      <c r="L39" s="150"/>
      <c r="M39" s="150">
        <f>(M38/M35-1)*100</f>
        <v>0</v>
      </c>
      <c r="N39" s="250"/>
      <c r="O39" s="250">
        <f>(O38/O35-1)*100</f>
        <v>42.335766423357654</v>
      </c>
      <c r="P39" s="250">
        <f>(P38/P35-1)*100</f>
        <v>10.526315789473696</v>
      </c>
      <c r="Q39" s="250"/>
      <c r="R39" s="250"/>
      <c r="S39" s="150">
        <f>(S38/S35-1)*100</f>
        <v>0</v>
      </c>
      <c r="T39" s="363"/>
      <c r="U39" s="250"/>
      <c r="V39" s="363"/>
      <c r="W39" s="363"/>
      <c r="X39" s="250"/>
      <c r="Y39" s="457"/>
      <c r="Z39" s="363"/>
      <c r="AA39" s="363"/>
      <c r="AB39" s="363"/>
      <c r="AC39" s="150">
        <f>(AC38/AC35-1)*100</f>
        <v>-2.9990320785921676</v>
      </c>
      <c r="AD39" s="87"/>
      <c r="AF39" s="150">
        <f>(AF38/AF35-1)*100</f>
        <v>-14.242424242424246</v>
      </c>
      <c r="AG39" s="250" t="e">
        <f aca="true" t="shared" si="16" ref="AG39:AR39">(AG38/AG35-1)*100</f>
        <v>#DIV/0!</v>
      </c>
      <c r="AH39" s="250" t="e">
        <f t="shared" si="16"/>
        <v>#DIV/0!</v>
      </c>
      <c r="AI39" s="250">
        <f t="shared" si="16"/>
        <v>42.335766423357654</v>
      </c>
      <c r="AJ39" s="250">
        <f t="shared" si="16"/>
        <v>10.526315789473696</v>
      </c>
      <c r="AK39" s="250" t="e">
        <f t="shared" si="16"/>
        <v>#DIV/0!</v>
      </c>
      <c r="AL39" s="250" t="e">
        <f t="shared" si="16"/>
        <v>#DIV/0!</v>
      </c>
      <c r="AM39" s="250" t="e">
        <f t="shared" si="16"/>
        <v>#DIV/0!</v>
      </c>
      <c r="AN39" s="250" t="e">
        <f t="shared" si="16"/>
        <v>#DIV/0!</v>
      </c>
      <c r="AO39" s="250" t="e">
        <f t="shared" si="16"/>
        <v>#DIV/0!</v>
      </c>
      <c r="AQ39" s="250" t="e">
        <f t="shared" si="16"/>
        <v>#DIV/0!</v>
      </c>
      <c r="AR39" s="250" t="e">
        <f t="shared" si="16"/>
        <v>#DIV/0!</v>
      </c>
    </row>
    <row r="40" spans="1:32" ht="12.75">
      <c r="A40" s="134"/>
      <c r="B40" s="137"/>
      <c r="C40" s="150"/>
      <c r="D40" s="150"/>
      <c r="E40" s="150"/>
      <c r="F40" s="150"/>
      <c r="G40" s="363"/>
      <c r="H40" s="84"/>
      <c r="I40" s="150"/>
      <c r="J40" s="150"/>
      <c r="K40" s="150"/>
      <c r="L40" s="150"/>
      <c r="M40" s="150"/>
      <c r="N40" s="84"/>
      <c r="O40" s="84"/>
      <c r="P40" s="84"/>
      <c r="Q40" s="84"/>
      <c r="R40" s="84"/>
      <c r="S40" s="150"/>
      <c r="T40" s="363"/>
      <c r="U40" s="84"/>
      <c r="V40" s="363"/>
      <c r="W40" s="363"/>
      <c r="X40" s="84"/>
      <c r="Y40" s="456"/>
      <c r="Z40" s="363"/>
      <c r="AA40" s="363"/>
      <c r="AB40" s="363"/>
      <c r="AC40" s="150"/>
      <c r="AD40" s="87"/>
      <c r="AF40" s="150"/>
    </row>
    <row r="41" spans="1:36" ht="12.75">
      <c r="A41" s="134"/>
      <c r="B41" s="272">
        <f>1+B38</f>
        <v>2002</v>
      </c>
      <c r="C41" s="254">
        <v>20</v>
      </c>
      <c r="D41" s="254"/>
      <c r="E41" s="254">
        <v>27.4</v>
      </c>
      <c r="F41" s="375">
        <v>0.08</v>
      </c>
      <c r="G41" s="361" t="s">
        <v>76</v>
      </c>
      <c r="H41" s="361" t="s">
        <v>76</v>
      </c>
      <c r="I41" s="254">
        <v>4.5</v>
      </c>
      <c r="J41" s="254">
        <v>110</v>
      </c>
      <c r="K41" s="254">
        <v>125</v>
      </c>
      <c r="L41" s="354" t="s">
        <v>76</v>
      </c>
      <c r="M41" s="254">
        <v>146</v>
      </c>
      <c r="N41" s="354" t="s">
        <v>76</v>
      </c>
      <c r="O41" s="84">
        <v>0.239</v>
      </c>
      <c r="P41" s="84">
        <v>0.02</v>
      </c>
      <c r="Q41" s="361" t="s">
        <v>76</v>
      </c>
      <c r="R41" s="361" t="s">
        <v>76</v>
      </c>
      <c r="S41" s="254">
        <v>9</v>
      </c>
      <c r="T41" s="361" t="s">
        <v>76</v>
      </c>
      <c r="U41" s="480">
        <v>3.94</v>
      </c>
      <c r="V41" s="361" t="s">
        <v>76</v>
      </c>
      <c r="W41" s="361"/>
      <c r="X41" s="361" t="s">
        <v>76</v>
      </c>
      <c r="Y41" s="481">
        <v>3.52</v>
      </c>
      <c r="Z41" s="361" t="s">
        <v>76</v>
      </c>
      <c r="AA41" s="361" t="s">
        <v>76</v>
      </c>
      <c r="AB41" s="361" t="s">
        <v>76</v>
      </c>
      <c r="AC41" s="149">
        <f>SUM(C41:AB41)</f>
        <v>449.69899999999996</v>
      </c>
      <c r="AD41" s="251"/>
      <c r="AE41" s="351">
        <f>1+AE38</f>
        <v>2002</v>
      </c>
      <c r="AF41" s="254">
        <v>27.4</v>
      </c>
      <c r="AI41" s="84">
        <v>0.239</v>
      </c>
      <c r="AJ41" s="84">
        <v>0.02</v>
      </c>
    </row>
    <row r="42" spans="1:44" ht="12.75">
      <c r="A42" s="134"/>
      <c r="B42" s="137" t="s">
        <v>15</v>
      </c>
      <c r="C42" s="150">
        <f>(C41/C38-1)*100</f>
        <v>-9.090909090909093</v>
      </c>
      <c r="D42" s="150"/>
      <c r="E42" s="150">
        <f>(E41/E38-1)*100</f>
        <v>-3.180212014134287</v>
      </c>
      <c r="F42" s="150">
        <f>(F41/F38-1)*100</f>
        <v>0</v>
      </c>
      <c r="G42" s="363"/>
      <c r="H42" s="250"/>
      <c r="I42" s="150">
        <f>(I41/I38-1)*100</f>
        <v>0</v>
      </c>
      <c r="J42" s="150">
        <f>(J41/J38-1)*100</f>
        <v>29.41176470588236</v>
      </c>
      <c r="K42" s="150">
        <f>(K41/K38-1)*100</f>
        <v>-3.8461538461538436</v>
      </c>
      <c r="L42" s="150"/>
      <c r="M42" s="150">
        <f>(M41/M38-1)*100</f>
        <v>-36.52173913043478</v>
      </c>
      <c r="N42" s="250"/>
      <c r="O42" s="250">
        <f>(O41/O38-1)*100</f>
        <v>22.56410256410255</v>
      </c>
      <c r="P42" s="250">
        <f>(P41/P38-1)*100</f>
        <v>-4.761904761904767</v>
      </c>
      <c r="Q42" s="250"/>
      <c r="R42" s="250"/>
      <c r="S42" s="150">
        <f>(S41/S38-1)*100</f>
        <v>0</v>
      </c>
      <c r="T42" s="150"/>
      <c r="U42" s="479"/>
      <c r="V42" s="363"/>
      <c r="W42" s="363"/>
      <c r="X42" s="250"/>
      <c r="Y42" s="474"/>
      <c r="Z42" s="363"/>
      <c r="AA42" s="363"/>
      <c r="AB42" s="363"/>
      <c r="AC42" s="150">
        <f>(AC41/AC38-1)*100</f>
        <v>-11.667151185631008</v>
      </c>
      <c r="AD42" s="87"/>
      <c r="AF42" s="150">
        <f>(AF41/AF38-1)*100</f>
        <v>-3.180212014134287</v>
      </c>
      <c r="AG42" s="250" t="e">
        <f aca="true" t="shared" si="17" ref="AG42:AR42">(AG41/AG38-1)*100</f>
        <v>#DIV/0!</v>
      </c>
      <c r="AH42" s="250" t="e">
        <f t="shared" si="17"/>
        <v>#DIV/0!</v>
      </c>
      <c r="AI42" s="250">
        <f t="shared" si="17"/>
        <v>22.56410256410255</v>
      </c>
      <c r="AJ42" s="250">
        <f t="shared" si="17"/>
        <v>-4.761904761904767</v>
      </c>
      <c r="AK42" s="250" t="e">
        <f t="shared" si="17"/>
        <v>#DIV/0!</v>
      </c>
      <c r="AL42" s="250" t="e">
        <f t="shared" si="17"/>
        <v>#DIV/0!</v>
      </c>
      <c r="AM42" s="250" t="e">
        <f t="shared" si="17"/>
        <v>#DIV/0!</v>
      </c>
      <c r="AN42" s="250" t="e">
        <f t="shared" si="17"/>
        <v>#DIV/0!</v>
      </c>
      <c r="AO42" s="250" t="e">
        <f t="shared" si="17"/>
        <v>#DIV/0!</v>
      </c>
      <c r="AQ42" s="250" t="e">
        <f t="shared" si="17"/>
        <v>#DIV/0!</v>
      </c>
      <c r="AR42" s="250" t="e">
        <f t="shared" si="17"/>
        <v>#DIV/0!</v>
      </c>
    </row>
    <row r="43" spans="1:32" ht="12.75">
      <c r="A43" s="134"/>
      <c r="B43" s="137"/>
      <c r="C43" s="150"/>
      <c r="D43" s="150"/>
      <c r="E43" s="150"/>
      <c r="F43" s="150"/>
      <c r="G43" s="363"/>
      <c r="H43" s="84"/>
      <c r="I43" s="150"/>
      <c r="J43" s="150"/>
      <c r="K43" s="150"/>
      <c r="L43" s="150"/>
      <c r="M43" s="150"/>
      <c r="N43" s="84"/>
      <c r="O43" s="84"/>
      <c r="P43" s="84"/>
      <c r="Q43" s="84"/>
      <c r="R43" s="84"/>
      <c r="S43" s="150"/>
      <c r="T43" s="363"/>
      <c r="U43" s="478"/>
      <c r="V43" s="363"/>
      <c r="W43" s="363"/>
      <c r="X43" s="84"/>
      <c r="Y43" s="475"/>
      <c r="Z43" s="363"/>
      <c r="AA43" s="363"/>
      <c r="AB43" s="363"/>
      <c r="AC43" s="150"/>
      <c r="AD43" s="87"/>
      <c r="AF43" s="150"/>
    </row>
    <row r="44" spans="1:32" ht="12.75">
      <c r="A44" s="134"/>
      <c r="B44" s="272">
        <f>1+B41</f>
        <v>2003</v>
      </c>
      <c r="C44" s="254">
        <v>18</v>
      </c>
      <c r="D44" s="254">
        <v>0.013</v>
      </c>
      <c r="E44" s="254">
        <v>27.5</v>
      </c>
      <c r="F44" s="375">
        <v>0.08</v>
      </c>
      <c r="G44" s="361" t="s">
        <v>76</v>
      </c>
      <c r="H44" s="361" t="s">
        <v>76</v>
      </c>
      <c r="I44" s="254">
        <v>4.4</v>
      </c>
      <c r="J44" s="254">
        <v>106</v>
      </c>
      <c r="K44" s="254">
        <v>120</v>
      </c>
      <c r="L44" s="354" t="s">
        <v>76</v>
      </c>
      <c r="M44" s="254">
        <v>135</v>
      </c>
      <c r="N44" s="354" t="s">
        <v>76</v>
      </c>
      <c r="O44" s="354" t="s">
        <v>76</v>
      </c>
      <c r="P44" s="354" t="s">
        <v>76</v>
      </c>
      <c r="Q44" s="361" t="s">
        <v>76</v>
      </c>
      <c r="R44" s="361" t="s">
        <v>76</v>
      </c>
      <c r="S44" s="254">
        <v>9</v>
      </c>
      <c r="T44" s="361" t="s">
        <v>76</v>
      </c>
      <c r="U44" s="480">
        <v>3.8</v>
      </c>
      <c r="V44" s="361" t="s">
        <v>76</v>
      </c>
      <c r="W44" s="361"/>
      <c r="X44" s="361" t="s">
        <v>76</v>
      </c>
      <c r="Y44" s="481">
        <v>3.5</v>
      </c>
      <c r="Z44" s="361" t="s">
        <v>76</v>
      </c>
      <c r="AA44" s="361" t="s">
        <v>76</v>
      </c>
      <c r="AB44" s="361" t="s">
        <v>76</v>
      </c>
      <c r="AC44" s="149">
        <f>SUM(C44:AB44)</f>
        <v>427.293</v>
      </c>
      <c r="AD44" s="251"/>
      <c r="AE44" s="351">
        <f>1+AE41</f>
        <v>2003</v>
      </c>
      <c r="AF44" s="254">
        <v>27.5</v>
      </c>
    </row>
    <row r="45" spans="1:44" ht="12.75">
      <c r="A45" s="134"/>
      <c r="B45" s="137" t="s">
        <v>15</v>
      </c>
      <c r="C45" s="150">
        <f>(C44/C41-1)*100</f>
        <v>-9.999999999999998</v>
      </c>
      <c r="D45" s="150" t="e">
        <f>(D44/D41-1)*100</f>
        <v>#DIV/0!</v>
      </c>
      <c r="E45" s="150">
        <f>(E44/E41-1)*100</f>
        <v>0.36496350364965124</v>
      </c>
      <c r="F45" s="150">
        <f>(F44/F41-1)*100</f>
        <v>0</v>
      </c>
      <c r="G45" s="363"/>
      <c r="H45" s="250"/>
      <c r="I45" s="150">
        <f>(I44/I41-1)*100</f>
        <v>-2.2222222222222143</v>
      </c>
      <c r="J45" s="150">
        <f>(J44/J41-1)*100</f>
        <v>-3.6363636363636376</v>
      </c>
      <c r="K45" s="150">
        <f>(K44/K41-1)*100</f>
        <v>-4.0000000000000036</v>
      </c>
      <c r="L45" s="150"/>
      <c r="M45" s="150">
        <f>(M44/M41-1)*100</f>
        <v>-7.534246575342463</v>
      </c>
      <c r="N45" s="250"/>
      <c r="O45" s="250"/>
      <c r="P45" s="250"/>
      <c r="Q45" s="250"/>
      <c r="R45" s="250"/>
      <c r="S45" s="150">
        <f>(S44/S41-1)*100</f>
        <v>0</v>
      </c>
      <c r="T45" s="150"/>
      <c r="U45" s="479">
        <f>(U44/U41-1)*100</f>
        <v>-3.5532994923857864</v>
      </c>
      <c r="V45" s="150"/>
      <c r="W45" s="150"/>
      <c r="X45" s="150"/>
      <c r="Y45" s="479">
        <f>(Y44/Y41-1)*100</f>
        <v>-0.5681818181818232</v>
      </c>
      <c r="Z45" s="363"/>
      <c r="AA45" s="363"/>
      <c r="AB45" s="363"/>
      <c r="AC45" s="150">
        <f>(AC44/AC41-1)*100</f>
        <v>-4.9824438124167365</v>
      </c>
      <c r="AD45" s="87"/>
      <c r="AF45" s="150">
        <f>(AF44/AF41-1)*100</f>
        <v>0.36496350364965124</v>
      </c>
      <c r="AG45" s="250" t="e">
        <f aca="true" t="shared" si="18" ref="AG45:AR45">(AG44/AG41-1)*100</f>
        <v>#DIV/0!</v>
      </c>
      <c r="AH45" s="250" t="e">
        <f t="shared" si="18"/>
        <v>#DIV/0!</v>
      </c>
      <c r="AI45" s="250">
        <f t="shared" si="18"/>
        <v>-100</v>
      </c>
      <c r="AJ45" s="250">
        <f t="shared" si="18"/>
        <v>-100</v>
      </c>
      <c r="AK45" s="250" t="e">
        <f t="shared" si="18"/>
        <v>#DIV/0!</v>
      </c>
      <c r="AL45" s="250" t="e">
        <f t="shared" si="18"/>
        <v>#DIV/0!</v>
      </c>
      <c r="AM45" s="250" t="e">
        <f t="shared" si="18"/>
        <v>#DIV/0!</v>
      </c>
      <c r="AN45" s="250" t="e">
        <f t="shared" si="18"/>
        <v>#DIV/0!</v>
      </c>
      <c r="AO45" s="250" t="e">
        <f t="shared" si="18"/>
        <v>#DIV/0!</v>
      </c>
      <c r="AQ45" s="250" t="e">
        <f t="shared" si="18"/>
        <v>#DIV/0!</v>
      </c>
      <c r="AR45" s="250" t="e">
        <f t="shared" si="18"/>
        <v>#DIV/0!</v>
      </c>
    </row>
    <row r="46" spans="1:32" ht="12.75">
      <c r="A46" s="134"/>
      <c r="B46" s="137"/>
      <c r="C46" s="150"/>
      <c r="D46" s="150"/>
      <c r="E46" s="150"/>
      <c r="F46" s="150"/>
      <c r="G46" s="363"/>
      <c r="H46" s="84"/>
      <c r="I46" s="150"/>
      <c r="J46" s="150"/>
      <c r="K46" s="150"/>
      <c r="L46" s="150"/>
      <c r="M46" s="150"/>
      <c r="N46" s="84"/>
      <c r="O46" s="84"/>
      <c r="P46" s="84"/>
      <c r="Q46" s="84"/>
      <c r="R46" s="84"/>
      <c r="S46" s="150"/>
      <c r="T46" s="363"/>
      <c r="U46" s="478"/>
      <c r="V46" s="363"/>
      <c r="W46" s="363"/>
      <c r="X46" s="84"/>
      <c r="Y46" s="475"/>
      <c r="Z46" s="363"/>
      <c r="AA46" s="363"/>
      <c r="AB46" s="363"/>
      <c r="AC46" s="150"/>
      <c r="AD46" s="87"/>
      <c r="AF46" s="150"/>
    </row>
    <row r="47" spans="1:32" ht="12.75">
      <c r="A47" s="134"/>
      <c r="B47" s="272">
        <f>1+B44</f>
        <v>2004</v>
      </c>
      <c r="C47" s="254">
        <v>16</v>
      </c>
      <c r="D47" s="254">
        <v>0.063</v>
      </c>
      <c r="E47" s="254">
        <v>27.2</v>
      </c>
      <c r="F47" s="375">
        <v>0.08</v>
      </c>
      <c r="G47" s="361" t="s">
        <v>76</v>
      </c>
      <c r="H47" s="361" t="s">
        <v>76</v>
      </c>
      <c r="I47" s="254">
        <v>5</v>
      </c>
      <c r="J47" s="254">
        <v>104</v>
      </c>
      <c r="K47" s="254">
        <v>115</v>
      </c>
      <c r="L47" s="354" t="s">
        <v>76</v>
      </c>
      <c r="M47" s="254">
        <v>135</v>
      </c>
      <c r="N47" s="354" t="s">
        <v>76</v>
      </c>
      <c r="O47" s="354" t="s">
        <v>76</v>
      </c>
      <c r="P47" s="354" t="s">
        <v>76</v>
      </c>
      <c r="Q47" s="361" t="s">
        <v>76</v>
      </c>
      <c r="R47" s="361" t="s">
        <v>76</v>
      </c>
      <c r="S47" s="254">
        <v>8</v>
      </c>
      <c r="T47" s="361" t="s">
        <v>76</v>
      </c>
      <c r="U47" s="480">
        <v>4.33</v>
      </c>
      <c r="V47" s="361" t="s">
        <v>76</v>
      </c>
      <c r="W47" s="361"/>
      <c r="X47" s="361" t="s">
        <v>76</v>
      </c>
      <c r="Y47" s="481">
        <v>3.71</v>
      </c>
      <c r="Z47" s="361" t="s">
        <v>76</v>
      </c>
      <c r="AA47" s="361" t="s">
        <v>76</v>
      </c>
      <c r="AB47" s="361" t="s">
        <v>76</v>
      </c>
      <c r="AC47" s="149">
        <f>SUM(C47:AB47)</f>
        <v>418.3829999999999</v>
      </c>
      <c r="AD47" s="251"/>
      <c r="AE47" s="351">
        <f>1+AE44</f>
        <v>2004</v>
      </c>
      <c r="AF47" s="254">
        <v>27.2</v>
      </c>
    </row>
    <row r="48" spans="1:44" ht="12.75">
      <c r="A48" s="134"/>
      <c r="B48" s="137" t="s">
        <v>15</v>
      </c>
      <c r="C48" s="150">
        <f>(C47/C44-1)*100</f>
        <v>-11.111111111111116</v>
      </c>
      <c r="D48" s="150">
        <f>(D47/D44-1)*100</f>
        <v>384.61538461538464</v>
      </c>
      <c r="E48" s="150">
        <f>(E47/E44-1)*100</f>
        <v>-1.090909090909098</v>
      </c>
      <c r="F48" s="150">
        <f>(F47/F44-1)*100</f>
        <v>0</v>
      </c>
      <c r="G48" s="363"/>
      <c r="H48" s="250"/>
      <c r="I48" s="150">
        <f>(I47/I44-1)*100</f>
        <v>13.636363636363624</v>
      </c>
      <c r="J48" s="150">
        <f>(J47/J44-1)*100</f>
        <v>-1.8867924528301883</v>
      </c>
      <c r="K48" s="150">
        <f>(K47/K44-1)*100</f>
        <v>-4.1666666666666625</v>
      </c>
      <c r="L48" s="150"/>
      <c r="M48" s="150">
        <f>(M47/M44-1)*100</f>
        <v>0</v>
      </c>
      <c r="N48" s="250"/>
      <c r="O48" s="250"/>
      <c r="P48" s="250"/>
      <c r="Q48" s="250"/>
      <c r="R48" s="250"/>
      <c r="S48" s="150">
        <f>(S47/S44-1)*100</f>
        <v>-11.111111111111116</v>
      </c>
      <c r="T48" s="150"/>
      <c r="U48" s="479">
        <f>(U47/U44-1)*100</f>
        <v>13.94736842105264</v>
      </c>
      <c r="V48" s="150"/>
      <c r="W48" s="150"/>
      <c r="X48" s="150"/>
      <c r="Y48" s="479">
        <f>(Y47/Y44-1)*100</f>
        <v>6.000000000000005</v>
      </c>
      <c r="Z48" s="363"/>
      <c r="AA48" s="363"/>
      <c r="AB48" s="363"/>
      <c r="AC48" s="150">
        <f>(AC47/AC44-1)*100</f>
        <v>-2.0852202118920915</v>
      </c>
      <c r="AD48" s="87"/>
      <c r="AF48" s="150">
        <f>(AF47/AF44-1)*100</f>
        <v>-1.090909090909098</v>
      </c>
      <c r="AG48" s="250" t="e">
        <f aca="true" t="shared" si="19" ref="AG48:AR48">(AG47/AG44-1)*100</f>
        <v>#DIV/0!</v>
      </c>
      <c r="AH48" s="250" t="e">
        <f t="shared" si="19"/>
        <v>#DIV/0!</v>
      </c>
      <c r="AI48" s="250" t="e">
        <f t="shared" si="19"/>
        <v>#DIV/0!</v>
      </c>
      <c r="AJ48" s="250" t="e">
        <f t="shared" si="19"/>
        <v>#DIV/0!</v>
      </c>
      <c r="AK48" s="250" t="e">
        <f t="shared" si="19"/>
        <v>#DIV/0!</v>
      </c>
      <c r="AL48" s="250" t="e">
        <f t="shared" si="19"/>
        <v>#DIV/0!</v>
      </c>
      <c r="AM48" s="250" t="e">
        <f t="shared" si="19"/>
        <v>#DIV/0!</v>
      </c>
      <c r="AN48" s="250" t="e">
        <f t="shared" si="19"/>
        <v>#DIV/0!</v>
      </c>
      <c r="AO48" s="250" t="e">
        <f t="shared" si="19"/>
        <v>#DIV/0!</v>
      </c>
      <c r="AQ48" s="250" t="e">
        <f t="shared" si="19"/>
        <v>#DIV/0!</v>
      </c>
      <c r="AR48" s="250" t="e">
        <f t="shared" si="19"/>
        <v>#DIV/0!</v>
      </c>
    </row>
    <row r="49" spans="1:44" ht="12.75">
      <c r="A49" s="134"/>
      <c r="B49" s="137"/>
      <c r="C49" s="150"/>
      <c r="D49" s="150"/>
      <c r="E49" s="150"/>
      <c r="F49" s="150"/>
      <c r="G49" s="363"/>
      <c r="H49" s="250"/>
      <c r="I49" s="150"/>
      <c r="J49" s="150"/>
      <c r="K49" s="150"/>
      <c r="L49" s="150"/>
      <c r="M49" s="150"/>
      <c r="N49" s="250"/>
      <c r="O49" s="250"/>
      <c r="P49" s="250"/>
      <c r="Q49" s="250"/>
      <c r="R49" s="250"/>
      <c r="S49" s="150"/>
      <c r="T49" s="363"/>
      <c r="U49" s="479"/>
      <c r="V49" s="363"/>
      <c r="W49" s="363"/>
      <c r="X49" s="250"/>
      <c r="Y49" s="474"/>
      <c r="Z49" s="363"/>
      <c r="AA49" s="363"/>
      <c r="AB49" s="363"/>
      <c r="AC49" s="150"/>
      <c r="AD49" s="87"/>
      <c r="AF49" s="150"/>
      <c r="AG49" s="250"/>
      <c r="AH49" s="250"/>
      <c r="AI49" s="250"/>
      <c r="AJ49" s="250"/>
      <c r="AK49" s="250"/>
      <c r="AL49" s="250"/>
      <c r="AM49" s="250"/>
      <c r="AN49" s="250"/>
      <c r="AO49" s="250"/>
      <c r="AQ49" s="250"/>
      <c r="AR49" s="250"/>
    </row>
    <row r="50" spans="1:44" ht="12.75">
      <c r="A50" s="134"/>
      <c r="B50" s="272">
        <f>1+B47</f>
        <v>2005</v>
      </c>
      <c r="C50" s="395">
        <v>15</v>
      </c>
      <c r="D50" s="395">
        <v>0.037</v>
      </c>
      <c r="E50" s="395">
        <v>27</v>
      </c>
      <c r="F50" s="375">
        <f>F47</f>
        <v>0.08</v>
      </c>
      <c r="G50" s="361" t="s">
        <v>76</v>
      </c>
      <c r="H50" s="361" t="s">
        <v>76</v>
      </c>
      <c r="I50" s="254">
        <v>4.8</v>
      </c>
      <c r="J50" s="254">
        <v>105</v>
      </c>
      <c r="K50" s="395">
        <v>110</v>
      </c>
      <c r="L50" s="354" t="s">
        <v>76</v>
      </c>
      <c r="M50" s="254">
        <v>138</v>
      </c>
      <c r="N50" s="354" t="s">
        <v>76</v>
      </c>
      <c r="O50" s="354" t="s">
        <v>76</v>
      </c>
      <c r="P50" s="354" t="s">
        <v>76</v>
      </c>
      <c r="Q50" s="361" t="s">
        <v>76</v>
      </c>
      <c r="R50" s="361" t="s">
        <v>76</v>
      </c>
      <c r="S50" s="254">
        <v>8</v>
      </c>
      <c r="T50" s="361" t="s">
        <v>76</v>
      </c>
      <c r="U50" s="480">
        <v>4.18</v>
      </c>
      <c r="V50" s="361" t="s">
        <v>76</v>
      </c>
      <c r="W50" s="361"/>
      <c r="X50" s="361" t="s">
        <v>76</v>
      </c>
      <c r="Y50" s="481">
        <v>3.6</v>
      </c>
      <c r="Z50" s="361" t="s">
        <v>76</v>
      </c>
      <c r="AA50" s="361" t="s">
        <v>76</v>
      </c>
      <c r="AB50" s="361" t="s">
        <v>76</v>
      </c>
      <c r="AC50" s="149">
        <f>SUM(C50:AB50)</f>
        <v>415.69700000000006</v>
      </c>
      <c r="AD50" s="87"/>
      <c r="AE50" s="351">
        <v>2005</v>
      </c>
      <c r="AF50" s="395">
        <v>27</v>
      </c>
      <c r="AG50" s="250"/>
      <c r="AH50" s="250"/>
      <c r="AI50" s="250"/>
      <c r="AJ50" s="250"/>
      <c r="AK50" s="250"/>
      <c r="AL50" s="250"/>
      <c r="AM50" s="250"/>
      <c r="AN50" s="250"/>
      <c r="AO50" s="250"/>
      <c r="AQ50" s="250"/>
      <c r="AR50" s="250"/>
    </row>
    <row r="51" spans="1:44" ht="12.75">
      <c r="A51" s="134"/>
      <c r="B51" s="137" t="s">
        <v>15</v>
      </c>
      <c r="C51" s="150">
        <f>(C50/C47-1)*100</f>
        <v>-6.25</v>
      </c>
      <c r="D51" s="150">
        <f>(D50/D47-1)*100</f>
        <v>-41.26984126984128</v>
      </c>
      <c r="E51" s="150">
        <f>(E50/E47-1)*100</f>
        <v>-0.7352941176470562</v>
      </c>
      <c r="F51" s="150">
        <f>(F50/F47-1)*100</f>
        <v>0</v>
      </c>
      <c r="G51" s="363"/>
      <c r="H51" s="250"/>
      <c r="I51" s="150">
        <f>(I50/I47-1)*100</f>
        <v>-4.0000000000000036</v>
      </c>
      <c r="J51" s="150">
        <f>(J50/J47-1)*100</f>
        <v>0.9615384615384581</v>
      </c>
      <c r="K51" s="150">
        <f>(K50/K47-1)*100</f>
        <v>-4.347826086956519</v>
      </c>
      <c r="L51" s="150"/>
      <c r="M51" s="150">
        <f>(M50/M47-1)*100</f>
        <v>2.2222222222222143</v>
      </c>
      <c r="N51" s="250"/>
      <c r="O51" s="250"/>
      <c r="P51" s="250"/>
      <c r="Q51" s="250"/>
      <c r="R51" s="250"/>
      <c r="S51" s="150">
        <f>(S50/S47-1)*100</f>
        <v>0</v>
      </c>
      <c r="T51" s="150"/>
      <c r="U51" s="479">
        <f>(U50/U47-1)*100</f>
        <v>-3.4642032332563577</v>
      </c>
      <c r="V51" s="150"/>
      <c r="W51" s="150"/>
      <c r="X51" s="150"/>
      <c r="Y51" s="479">
        <f>(Y50/Y47-1)*100</f>
        <v>-2.96495956873315</v>
      </c>
      <c r="Z51" s="363"/>
      <c r="AA51" s="363"/>
      <c r="AB51" s="363"/>
      <c r="AC51" s="150">
        <f>(AC50/AC47-1)*100</f>
        <v>-0.6419954921686233</v>
      </c>
      <c r="AD51" s="87"/>
      <c r="AF51" s="150">
        <f>(AF50/AF47-1)*100</f>
        <v>-0.7352941176470562</v>
      </c>
      <c r="AG51" s="250"/>
      <c r="AH51" s="250"/>
      <c r="AI51" s="250"/>
      <c r="AJ51" s="250"/>
      <c r="AK51" s="250"/>
      <c r="AL51" s="250"/>
      <c r="AM51" s="250"/>
      <c r="AN51" s="250"/>
      <c r="AO51" s="250"/>
      <c r="AQ51" s="250"/>
      <c r="AR51" s="250"/>
    </row>
    <row r="52" spans="1:32" ht="12.75">
      <c r="A52" s="134"/>
      <c r="B52" s="137"/>
      <c r="C52" s="150"/>
      <c r="D52" s="150"/>
      <c r="E52" s="150"/>
      <c r="F52" s="150"/>
      <c r="G52" s="150"/>
      <c r="H52" s="84"/>
      <c r="I52" s="150"/>
      <c r="J52" s="150"/>
      <c r="K52" s="150"/>
      <c r="L52" s="150"/>
      <c r="M52" s="150"/>
      <c r="N52" s="84"/>
      <c r="O52" s="84"/>
      <c r="P52" s="84"/>
      <c r="Q52" s="84"/>
      <c r="R52" s="84"/>
      <c r="S52" s="150"/>
      <c r="T52" s="150"/>
      <c r="U52" s="478"/>
      <c r="V52" s="150"/>
      <c r="W52" s="150"/>
      <c r="X52" s="84"/>
      <c r="Y52" s="475"/>
      <c r="Z52" s="150"/>
      <c r="AA52" s="150"/>
      <c r="AB52" s="150"/>
      <c r="AC52" s="150"/>
      <c r="AD52" s="87"/>
      <c r="AF52" s="150"/>
    </row>
    <row r="53" spans="1:32" ht="12.75">
      <c r="A53" s="134"/>
      <c r="B53" s="272">
        <f>1+B50</f>
        <v>2006</v>
      </c>
      <c r="C53" s="395">
        <v>15</v>
      </c>
      <c r="D53" s="395">
        <v>0.01</v>
      </c>
      <c r="E53" s="150">
        <v>26.5</v>
      </c>
      <c r="F53" s="375">
        <f>F50</f>
        <v>0.08</v>
      </c>
      <c r="G53" s="361" t="s">
        <v>76</v>
      </c>
      <c r="H53" s="361" t="s">
        <v>76</v>
      </c>
      <c r="I53" s="254">
        <v>4.8</v>
      </c>
      <c r="J53" s="254">
        <v>95</v>
      </c>
      <c r="K53" s="150">
        <v>105</v>
      </c>
      <c r="L53" s="361" t="s">
        <v>76</v>
      </c>
      <c r="M53" s="254">
        <v>125</v>
      </c>
      <c r="N53" s="354" t="s">
        <v>76</v>
      </c>
      <c r="O53" s="354" t="s">
        <v>76</v>
      </c>
      <c r="P53" s="354" t="s">
        <v>76</v>
      </c>
      <c r="Q53" s="361" t="s">
        <v>76</v>
      </c>
      <c r="R53" s="361" t="s">
        <v>76</v>
      </c>
      <c r="S53" s="150">
        <v>8</v>
      </c>
      <c r="T53" s="361" t="s">
        <v>76</v>
      </c>
      <c r="U53" s="480">
        <v>4.18</v>
      </c>
      <c r="V53" s="361" t="s">
        <v>76</v>
      </c>
      <c r="W53" s="361"/>
      <c r="X53" s="361" t="s">
        <v>76</v>
      </c>
      <c r="Y53" s="481">
        <v>3.6</v>
      </c>
      <c r="Z53" s="361" t="s">
        <v>76</v>
      </c>
      <c r="AA53" s="361" t="s">
        <v>76</v>
      </c>
      <c r="AB53" s="361" t="s">
        <v>76</v>
      </c>
      <c r="AC53" s="149">
        <f>SUM(C53:AB53)</f>
        <v>387.17</v>
      </c>
      <c r="AD53" s="87"/>
      <c r="AE53" s="351">
        <v>2006</v>
      </c>
      <c r="AF53" s="150">
        <v>26.5</v>
      </c>
    </row>
    <row r="54" spans="1:32" ht="12.75">
      <c r="A54" s="134"/>
      <c r="B54" s="137" t="s">
        <v>15</v>
      </c>
      <c r="C54" s="150">
        <f>(C53/C50-1)*100</f>
        <v>0</v>
      </c>
      <c r="D54" s="150">
        <f>(D53/D50-1)*100</f>
        <v>-72.97297297297297</v>
      </c>
      <c r="E54" s="150">
        <f>(E53/E50-1)*100</f>
        <v>-1.851851851851849</v>
      </c>
      <c r="F54" s="150">
        <f>(F53/F50-1)*100</f>
        <v>0</v>
      </c>
      <c r="G54" s="447"/>
      <c r="H54" s="84"/>
      <c r="I54" s="150">
        <f>(I53/I50-1)*100</f>
        <v>0</v>
      </c>
      <c r="J54" s="150">
        <f>(J53/J50-1)*100</f>
        <v>-9.523809523809524</v>
      </c>
      <c r="K54" s="150">
        <f>(K53/K50-1)*100</f>
        <v>-4.545454545454541</v>
      </c>
      <c r="L54" s="150"/>
      <c r="M54" s="150">
        <f>(M53/M50-1)*100</f>
        <v>-9.420289855072461</v>
      </c>
      <c r="N54" s="84"/>
      <c r="O54" s="84"/>
      <c r="P54" s="84"/>
      <c r="Q54" s="84"/>
      <c r="R54" s="84"/>
      <c r="S54" s="150">
        <f>(S53/S50-1)*100</f>
        <v>0</v>
      </c>
      <c r="T54" s="150"/>
      <c r="U54" s="479">
        <f>(U53/U50-1)*100</f>
        <v>0</v>
      </c>
      <c r="V54" s="150"/>
      <c r="W54" s="150"/>
      <c r="X54" s="150"/>
      <c r="Y54" s="479">
        <f>(Y53/Y50-1)*100</f>
        <v>0</v>
      </c>
      <c r="Z54" s="150"/>
      <c r="AA54" s="150"/>
      <c r="AB54" s="150"/>
      <c r="AC54" s="150">
        <f>(AC53/AC50-1)*100</f>
        <v>-6.862450294324962</v>
      </c>
      <c r="AD54" s="87"/>
      <c r="AF54" s="150">
        <f>(AF53/AF50-1)*100</f>
        <v>-1.851851851851849</v>
      </c>
    </row>
    <row r="55" spans="1:32" ht="12.75">
      <c r="A55" s="134"/>
      <c r="B55" s="137"/>
      <c r="C55" s="150"/>
      <c r="D55" s="150"/>
      <c r="E55" s="150"/>
      <c r="F55" s="150"/>
      <c r="G55" s="447"/>
      <c r="H55" s="84"/>
      <c r="I55" s="150"/>
      <c r="J55" s="150"/>
      <c r="K55" s="150"/>
      <c r="L55" s="150"/>
      <c r="M55" s="150"/>
      <c r="N55" s="84"/>
      <c r="O55" s="84"/>
      <c r="P55" s="84"/>
      <c r="Q55" s="84"/>
      <c r="R55" s="84"/>
      <c r="S55" s="150"/>
      <c r="T55" s="150"/>
      <c r="U55" s="478"/>
      <c r="V55" s="150"/>
      <c r="W55" s="150"/>
      <c r="X55" s="84"/>
      <c r="Y55" s="475"/>
      <c r="Z55" s="150"/>
      <c r="AA55" s="150"/>
      <c r="AB55" s="150"/>
      <c r="AC55" s="150"/>
      <c r="AD55" s="87"/>
      <c r="AF55" s="150"/>
    </row>
    <row r="56" spans="1:32" ht="12.75">
      <c r="A56" s="134"/>
      <c r="B56" s="272">
        <f>1+B53</f>
        <v>2007</v>
      </c>
      <c r="C56" s="556">
        <v>12</v>
      </c>
      <c r="D56" s="395">
        <v>0.015</v>
      </c>
      <c r="E56" s="479">
        <v>26</v>
      </c>
      <c r="F56" s="375">
        <f>F53</f>
        <v>0.08</v>
      </c>
      <c r="G56" s="361" t="s">
        <v>76</v>
      </c>
      <c r="H56" s="361" t="s">
        <v>76</v>
      </c>
      <c r="I56" s="254">
        <v>4.8</v>
      </c>
      <c r="J56" s="254">
        <v>105</v>
      </c>
      <c r="K56" s="250">
        <v>102</v>
      </c>
      <c r="L56" s="361" t="s">
        <v>76</v>
      </c>
      <c r="M56" s="254">
        <v>132</v>
      </c>
      <c r="N56" s="354" t="s">
        <v>76</v>
      </c>
      <c r="O56" s="354" t="s">
        <v>76</v>
      </c>
      <c r="P56" s="354" t="s">
        <v>76</v>
      </c>
      <c r="Q56" s="361" t="s">
        <v>76</v>
      </c>
      <c r="R56" s="361" t="s">
        <v>76</v>
      </c>
      <c r="S56" s="150">
        <v>8</v>
      </c>
      <c r="T56" s="361" t="s">
        <v>76</v>
      </c>
      <c r="U56" s="480">
        <v>4.18</v>
      </c>
      <c r="V56" s="361" t="s">
        <v>76</v>
      </c>
      <c r="W56" s="361"/>
      <c r="X56" s="361" t="s">
        <v>76</v>
      </c>
      <c r="Y56" s="481">
        <v>3.6</v>
      </c>
      <c r="Z56" s="361" t="s">
        <v>76</v>
      </c>
      <c r="AA56" s="361" t="s">
        <v>76</v>
      </c>
      <c r="AB56" s="361" t="s">
        <v>76</v>
      </c>
      <c r="AC56" s="149">
        <f>SUM(C56:AB56)</f>
        <v>397.675</v>
      </c>
      <c r="AD56" s="87"/>
      <c r="AE56" s="351">
        <v>2006</v>
      </c>
      <c r="AF56" s="150">
        <v>26</v>
      </c>
    </row>
    <row r="57" spans="1:46" ht="12.75">
      <c r="A57" s="134"/>
      <c r="B57" s="137" t="s">
        <v>15</v>
      </c>
      <c r="C57" s="479">
        <f>(C56/C53-1)*100</f>
        <v>-19.999999999999996</v>
      </c>
      <c r="D57" s="250">
        <f>(D56/D53-1)*100</f>
        <v>50</v>
      </c>
      <c r="E57" s="479">
        <f>(E56/E53-1)*100</f>
        <v>-1.8867924528301883</v>
      </c>
      <c r="F57" s="150">
        <f aca="true" t="shared" si="20" ref="F57:AR57">(F56/F53-1)*100</f>
        <v>0</v>
      </c>
      <c r="G57" s="150"/>
      <c r="H57" s="150"/>
      <c r="I57" s="150">
        <f t="shared" si="20"/>
        <v>0</v>
      </c>
      <c r="J57" s="150">
        <f t="shared" si="20"/>
        <v>10.526315789473696</v>
      </c>
      <c r="K57" s="250">
        <f t="shared" si="20"/>
        <v>-2.857142857142858</v>
      </c>
      <c r="L57" s="150"/>
      <c r="M57" s="150">
        <f t="shared" si="20"/>
        <v>5.600000000000005</v>
      </c>
      <c r="N57" s="150"/>
      <c r="O57" s="150"/>
      <c r="P57" s="150"/>
      <c r="Q57" s="150"/>
      <c r="R57" s="150"/>
      <c r="S57" s="150">
        <f t="shared" si="20"/>
        <v>0</v>
      </c>
      <c r="T57" s="150"/>
      <c r="U57" s="479">
        <f>(U56/U53-1)*100</f>
        <v>0</v>
      </c>
      <c r="V57" s="150"/>
      <c r="W57" s="150"/>
      <c r="X57" s="150"/>
      <c r="Y57" s="479">
        <f>(Y56/Y53-1)*100</f>
        <v>0</v>
      </c>
      <c r="Z57" s="150"/>
      <c r="AA57" s="150"/>
      <c r="AB57" s="150"/>
      <c r="AC57" s="150">
        <f>(AC56/AC53-1)*100</f>
        <v>2.7132784048350844</v>
      </c>
      <c r="AD57" s="528"/>
      <c r="AE57" s="150">
        <f t="shared" si="20"/>
        <v>0</v>
      </c>
      <c r="AF57" s="150">
        <f>(AF56/AF53-1)*100</f>
        <v>-1.8867924528301883</v>
      </c>
      <c r="AG57" s="150" t="e">
        <f t="shared" si="20"/>
        <v>#DIV/0!</v>
      </c>
      <c r="AH57" s="150" t="e">
        <f t="shared" si="20"/>
        <v>#DIV/0!</v>
      </c>
      <c r="AI57" s="150" t="e">
        <f t="shared" si="20"/>
        <v>#DIV/0!</v>
      </c>
      <c r="AJ57" s="150" t="e">
        <f t="shared" si="20"/>
        <v>#DIV/0!</v>
      </c>
      <c r="AK57" s="150" t="e">
        <f t="shared" si="20"/>
        <v>#DIV/0!</v>
      </c>
      <c r="AL57" s="150" t="e">
        <f t="shared" si="20"/>
        <v>#DIV/0!</v>
      </c>
      <c r="AM57" s="150" t="e">
        <f t="shared" si="20"/>
        <v>#DIV/0!</v>
      </c>
      <c r="AN57" s="150" t="e">
        <f t="shared" si="20"/>
        <v>#DIV/0!</v>
      </c>
      <c r="AO57" s="150" t="e">
        <f t="shared" si="20"/>
        <v>#DIV/0!</v>
      </c>
      <c r="AP57" s="150" t="e">
        <f t="shared" si="20"/>
        <v>#DIV/0!</v>
      </c>
      <c r="AQ57" s="150" t="e">
        <f t="shared" si="20"/>
        <v>#DIV/0!</v>
      </c>
      <c r="AR57" s="150" t="e">
        <f t="shared" si="20"/>
        <v>#DIV/0!</v>
      </c>
      <c r="AS57" s="150"/>
      <c r="AT57" s="150"/>
    </row>
    <row r="58" spans="1:46" ht="12.75">
      <c r="A58" s="134"/>
      <c r="B58" s="137"/>
      <c r="C58" s="479"/>
      <c r="D58" s="150"/>
      <c r="E58" s="479"/>
      <c r="F58" s="150"/>
      <c r="G58" s="150"/>
      <c r="H58" s="150"/>
      <c r="I58" s="150"/>
      <c r="J58" s="150"/>
      <c r="K58" s="250"/>
      <c r="L58" s="150"/>
      <c r="M58" s="150"/>
      <c r="N58" s="150"/>
      <c r="O58" s="150"/>
      <c r="P58" s="150"/>
      <c r="Q58" s="150"/>
      <c r="R58" s="150"/>
      <c r="S58" s="150"/>
      <c r="T58" s="150"/>
      <c r="U58" s="479"/>
      <c r="V58" s="150"/>
      <c r="W58" s="150"/>
      <c r="X58" s="150"/>
      <c r="Y58" s="479"/>
      <c r="Z58" s="150"/>
      <c r="AA58" s="150"/>
      <c r="AB58" s="150"/>
      <c r="AC58" s="150"/>
      <c r="AD58" s="528"/>
      <c r="AE58" s="150"/>
      <c r="AF58" s="150"/>
      <c r="AG58" s="150"/>
      <c r="AH58" s="150"/>
      <c r="AI58" s="150"/>
      <c r="AJ58" s="150"/>
      <c r="AK58" s="150"/>
      <c r="AL58" s="150"/>
      <c r="AM58" s="150"/>
      <c r="AN58" s="150"/>
      <c r="AO58" s="150"/>
      <c r="AP58" s="150"/>
      <c r="AQ58" s="150"/>
      <c r="AR58" s="150"/>
      <c r="AS58" s="150"/>
      <c r="AT58" s="150"/>
    </row>
    <row r="59" spans="1:46" ht="12.75">
      <c r="A59" s="134"/>
      <c r="B59" s="137">
        <f>1+B56</f>
        <v>2008</v>
      </c>
      <c r="C59" s="556">
        <v>12</v>
      </c>
      <c r="D59" s="395">
        <v>0.02</v>
      </c>
      <c r="E59" s="479">
        <v>26</v>
      </c>
      <c r="F59" s="375">
        <f>F56</f>
        <v>0.08</v>
      </c>
      <c r="G59" s="361" t="s">
        <v>76</v>
      </c>
      <c r="H59" s="361" t="s">
        <v>76</v>
      </c>
      <c r="I59" s="254">
        <v>4.8</v>
      </c>
      <c r="J59" s="254">
        <v>105</v>
      </c>
      <c r="K59" s="250">
        <v>100</v>
      </c>
      <c r="L59" s="361" t="s">
        <v>76</v>
      </c>
      <c r="M59" s="535">
        <v>132</v>
      </c>
      <c r="N59" s="354" t="s">
        <v>76</v>
      </c>
      <c r="O59" s="354" t="s">
        <v>76</v>
      </c>
      <c r="P59" s="354" t="s">
        <v>76</v>
      </c>
      <c r="Q59" s="361" t="s">
        <v>76</v>
      </c>
      <c r="R59" s="361" t="s">
        <v>76</v>
      </c>
      <c r="S59" s="150">
        <v>8</v>
      </c>
      <c r="T59" s="361" t="s">
        <v>76</v>
      </c>
      <c r="U59" s="480">
        <v>4.18</v>
      </c>
      <c r="V59" s="361" t="s">
        <v>76</v>
      </c>
      <c r="W59" s="361"/>
      <c r="X59" s="361" t="s">
        <v>76</v>
      </c>
      <c r="Y59" s="481">
        <v>3.6</v>
      </c>
      <c r="Z59" s="361" t="s">
        <v>76</v>
      </c>
      <c r="AA59" s="361" t="s">
        <v>76</v>
      </c>
      <c r="AB59" s="361" t="s">
        <v>76</v>
      </c>
      <c r="AC59" s="149">
        <f>SUM(C59:AB59)</f>
        <v>395.68</v>
      </c>
      <c r="AD59" s="528"/>
      <c r="AE59" s="150"/>
      <c r="AF59" s="150"/>
      <c r="AG59" s="150"/>
      <c r="AH59" s="150"/>
      <c r="AI59" s="150"/>
      <c r="AJ59" s="150"/>
      <c r="AK59" s="150"/>
      <c r="AL59" s="150"/>
      <c r="AM59" s="150"/>
      <c r="AN59" s="150"/>
      <c r="AO59" s="150"/>
      <c r="AP59" s="150"/>
      <c r="AQ59" s="150"/>
      <c r="AR59" s="150"/>
      <c r="AS59" s="150"/>
      <c r="AT59" s="150"/>
    </row>
    <row r="60" spans="1:32" ht="12.75">
      <c r="A60" s="134"/>
      <c r="B60" s="294" t="s">
        <v>15</v>
      </c>
      <c r="C60" s="479">
        <f>(C59/C56-1)*100</f>
        <v>0</v>
      </c>
      <c r="D60" s="150">
        <f>(D59/D56-1)*100</f>
        <v>33.33333333333335</v>
      </c>
      <c r="E60" s="479">
        <f>(E59/E56-1)*100</f>
        <v>0</v>
      </c>
      <c r="F60" s="150">
        <f>(F59/F56-1)*100</f>
        <v>0</v>
      </c>
      <c r="G60" s="150"/>
      <c r="H60" s="150"/>
      <c r="I60" s="150">
        <f>(I59/I56-1)*100</f>
        <v>0</v>
      </c>
      <c r="J60" s="150">
        <f>(J59/J56-1)*100</f>
        <v>0</v>
      </c>
      <c r="K60" s="250">
        <f>(K59/K56-1)*100</f>
        <v>-1.9607843137254943</v>
      </c>
      <c r="L60" s="150"/>
      <c r="M60" s="479">
        <f>(M59/M56-1)*100</f>
        <v>0</v>
      </c>
      <c r="N60" s="150"/>
      <c r="O60" s="150"/>
      <c r="P60" s="150"/>
      <c r="Q60" s="150"/>
      <c r="R60" s="150"/>
      <c r="S60" s="150">
        <f>(S59/S56-1)*100</f>
        <v>0</v>
      </c>
      <c r="T60" s="150"/>
      <c r="U60" s="150">
        <f>(U59/U56-1)*100</f>
        <v>0</v>
      </c>
      <c r="V60" s="150"/>
      <c r="W60" s="150"/>
      <c r="X60" s="150"/>
      <c r="Y60" s="150">
        <f>(Y59/Y56-1)*100</f>
        <v>0</v>
      </c>
      <c r="Z60" s="150"/>
      <c r="AA60" s="150"/>
      <c r="AB60" s="150"/>
      <c r="AC60" s="150">
        <f>(AC59/AC56-1)*100</f>
        <v>-0.5016659332369389</v>
      </c>
      <c r="AD60" s="87"/>
      <c r="AF60" s="150"/>
    </row>
    <row r="61" spans="1:32" ht="12.75">
      <c r="A61" s="134"/>
      <c r="B61" s="133" t="s">
        <v>11</v>
      </c>
      <c r="C61" s="60" t="s">
        <v>13</v>
      </c>
      <c r="D61" s="532" t="s">
        <v>74</v>
      </c>
      <c r="E61" s="60" t="s">
        <v>64</v>
      </c>
      <c r="F61" s="532" t="s">
        <v>14</v>
      </c>
      <c r="G61" s="532" t="s">
        <v>49</v>
      </c>
      <c r="H61" s="180" t="s">
        <v>65</v>
      </c>
      <c r="I61" s="532" t="s">
        <v>54</v>
      </c>
      <c r="J61" s="532" t="s">
        <v>55</v>
      </c>
      <c r="K61" s="532" t="s">
        <v>50</v>
      </c>
      <c r="L61" s="532" t="s">
        <v>53</v>
      </c>
      <c r="M61" s="532" t="s">
        <v>51</v>
      </c>
      <c r="N61" s="180" t="s">
        <v>66</v>
      </c>
      <c r="O61" s="180" t="s">
        <v>67</v>
      </c>
      <c r="P61" s="180" t="s">
        <v>68</v>
      </c>
      <c r="Q61" s="529" t="s">
        <v>69</v>
      </c>
      <c r="R61" s="180" t="s">
        <v>70</v>
      </c>
      <c r="S61" s="532" t="s">
        <v>12</v>
      </c>
      <c r="T61" s="60" t="s">
        <v>57</v>
      </c>
      <c r="U61" s="180" t="s">
        <v>71</v>
      </c>
      <c r="V61" s="532" t="s">
        <v>56</v>
      </c>
      <c r="W61" s="60"/>
      <c r="X61" s="529" t="s">
        <v>72</v>
      </c>
      <c r="Y61" s="460" t="s">
        <v>73</v>
      </c>
      <c r="Z61" s="60" t="s">
        <v>59</v>
      </c>
      <c r="AA61" s="532" t="s">
        <v>58</v>
      </c>
      <c r="AB61" s="532" t="s">
        <v>52</v>
      </c>
      <c r="AC61" s="138" t="s">
        <v>60</v>
      </c>
      <c r="AD61" s="136"/>
      <c r="AF61" s="60" t="s">
        <v>64</v>
      </c>
    </row>
    <row r="62" spans="1:32" ht="12.75">
      <c r="A62" s="147"/>
      <c r="B62" s="143"/>
      <c r="C62" s="144"/>
      <c r="D62" s="144"/>
      <c r="E62" s="144"/>
      <c r="F62" s="144"/>
      <c r="G62" s="144"/>
      <c r="H62" s="450"/>
      <c r="I62" s="144"/>
      <c r="J62" s="144"/>
      <c r="K62" s="144"/>
      <c r="L62" s="144"/>
      <c r="M62" s="144"/>
      <c r="N62" s="449"/>
      <c r="O62" s="449"/>
      <c r="P62" s="449"/>
      <c r="Q62" s="449"/>
      <c r="R62" s="449"/>
      <c r="S62" s="144"/>
      <c r="T62" s="144"/>
      <c r="U62" s="449"/>
      <c r="V62" s="144"/>
      <c r="W62" s="530"/>
      <c r="X62" s="449"/>
      <c r="Y62" s="449"/>
      <c r="Z62" s="144"/>
      <c r="AA62" s="144"/>
      <c r="AB62" s="144"/>
      <c r="AC62" s="144"/>
      <c r="AD62" s="148"/>
      <c r="AF62" s="144"/>
    </row>
    <row r="63" spans="2:25" ht="12.75">
      <c r="B63" s="137"/>
      <c r="G63" s="139"/>
      <c r="H63" s="139"/>
      <c r="X63" s="84"/>
      <c r="Y63" s="84"/>
    </row>
    <row r="64" spans="2:31" ht="12.75"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 s="84"/>
      <c r="Y64" s="84"/>
      <c r="Z64" s="137"/>
      <c r="AA64" s="137"/>
      <c r="AB64"/>
      <c r="AE64" s="351" t="s">
        <v>11</v>
      </c>
    </row>
    <row r="65" spans="3:28" ht="12.75">
      <c r="C65" s="133" t="str">
        <f>C7</f>
        <v>UEBL</v>
      </c>
      <c r="F65" s="133" t="str">
        <f aca="true" t="shared" si="21" ref="F65:AB65">F7</f>
        <v>DK</v>
      </c>
      <c r="G65" s="133" t="str">
        <f t="shared" si="21"/>
        <v>DE</v>
      </c>
      <c r="I65" s="133" t="str">
        <f t="shared" si="21"/>
        <v>EL</v>
      </c>
      <c r="J65" s="133" t="str">
        <f t="shared" si="21"/>
        <v>ES</v>
      </c>
      <c r="K65" s="133" t="str">
        <f t="shared" si="21"/>
        <v>FR</v>
      </c>
      <c r="L65" s="133" t="str">
        <f t="shared" si="21"/>
        <v>IE</v>
      </c>
      <c r="M65" s="133" t="str">
        <f t="shared" si="21"/>
        <v>IT</v>
      </c>
      <c r="S65" s="133" t="str">
        <f t="shared" si="21"/>
        <v>NL</v>
      </c>
      <c r="T65" s="133" t="str">
        <f t="shared" si="21"/>
        <v>AT</v>
      </c>
      <c r="V65" s="133" t="str">
        <f t="shared" si="21"/>
        <v>PT</v>
      </c>
      <c r="X65" s="84"/>
      <c r="Y65" s="84"/>
      <c r="Z65" s="133" t="str">
        <f t="shared" si="21"/>
        <v>FI</v>
      </c>
      <c r="AA65" s="133" t="str">
        <f t="shared" si="21"/>
        <v>SE</v>
      </c>
      <c r="AB65" s="133" t="str">
        <f t="shared" si="21"/>
        <v>UK</v>
      </c>
    </row>
    <row r="66" spans="2:28" ht="12.75">
      <c r="B66" s="133">
        <f>B17</f>
        <v>1994</v>
      </c>
      <c r="C66" s="381">
        <f aca="true" t="shared" si="22" ref="C66:AB66">C17</f>
        <v>25</v>
      </c>
      <c r="D66" s="381"/>
      <c r="E66" s="381"/>
      <c r="F66" s="381">
        <f t="shared" si="22"/>
        <v>0.08</v>
      </c>
      <c r="G66" s="381" t="str">
        <f t="shared" si="22"/>
        <v>-</v>
      </c>
      <c r="H66" s="381"/>
      <c r="I66" s="381">
        <f t="shared" si="22"/>
        <v>4.6</v>
      </c>
      <c r="J66" s="381">
        <f t="shared" si="22"/>
        <v>72</v>
      </c>
      <c r="K66" s="381">
        <f t="shared" si="22"/>
        <v>150</v>
      </c>
      <c r="L66" s="381">
        <f t="shared" si="22"/>
        <v>0.1</v>
      </c>
      <c r="M66" s="381">
        <f t="shared" si="22"/>
        <v>230</v>
      </c>
      <c r="N66" s="381"/>
      <c r="O66" s="381"/>
      <c r="P66" s="381"/>
      <c r="Q66" s="381"/>
      <c r="R66" s="381"/>
      <c r="S66" s="381">
        <f t="shared" si="22"/>
        <v>13</v>
      </c>
      <c r="T66" s="381" t="str">
        <f t="shared" si="22"/>
        <v>-</v>
      </c>
      <c r="U66" s="381"/>
      <c r="V66" s="381" t="str">
        <f t="shared" si="22"/>
        <v>-</v>
      </c>
      <c r="W66" s="381"/>
      <c r="X66" s="84"/>
      <c r="Y66" s="84"/>
      <c r="Z66" s="381" t="str">
        <f t="shared" si="22"/>
        <v>-</v>
      </c>
      <c r="AA66" s="381" t="str">
        <f t="shared" si="22"/>
        <v>-</v>
      </c>
      <c r="AB66" s="381" t="str">
        <f t="shared" si="22"/>
        <v>-</v>
      </c>
    </row>
    <row r="67" spans="2:28" ht="12.75">
      <c r="B67" s="133">
        <f aca="true" t="shared" si="23" ref="B67:AB67">B20</f>
        <v>1995</v>
      </c>
      <c r="C67" s="381">
        <f t="shared" si="23"/>
        <v>25</v>
      </c>
      <c r="D67" s="381"/>
      <c r="E67" s="381"/>
      <c r="F67" s="381">
        <f t="shared" si="23"/>
        <v>0.08</v>
      </c>
      <c r="G67" s="381" t="str">
        <f>G20</f>
        <v>-</v>
      </c>
      <c r="H67" s="381"/>
      <c r="I67" s="381">
        <f t="shared" si="23"/>
        <v>4.6</v>
      </c>
      <c r="J67" s="381">
        <f t="shared" si="23"/>
        <v>73</v>
      </c>
      <c r="K67" s="381">
        <f t="shared" si="23"/>
        <v>150</v>
      </c>
      <c r="L67" s="381">
        <f t="shared" si="23"/>
        <v>0.1</v>
      </c>
      <c r="M67" s="381">
        <f t="shared" si="23"/>
        <v>230</v>
      </c>
      <c r="N67" s="381"/>
      <c r="O67" s="381"/>
      <c r="P67" s="381"/>
      <c r="Q67" s="381"/>
      <c r="R67" s="381"/>
      <c r="S67" s="381">
        <f t="shared" si="23"/>
        <v>13</v>
      </c>
      <c r="T67" s="381" t="str">
        <f t="shared" si="23"/>
        <v>-</v>
      </c>
      <c r="U67" s="381"/>
      <c r="V67" s="381" t="str">
        <f t="shared" si="23"/>
        <v>-</v>
      </c>
      <c r="W67" s="381"/>
      <c r="X67" s="84"/>
      <c r="Y67" s="84"/>
      <c r="Z67" s="381" t="str">
        <f t="shared" si="23"/>
        <v>-</v>
      </c>
      <c r="AA67" s="381" t="str">
        <f t="shared" si="23"/>
        <v>-</v>
      </c>
      <c r="AB67" s="381" t="str">
        <f t="shared" si="23"/>
        <v>-</v>
      </c>
    </row>
    <row r="68" spans="2:28" ht="12.75">
      <c r="B68" s="133">
        <f aca="true" t="shared" si="24" ref="B68:AB68">B23</f>
        <v>1996</v>
      </c>
      <c r="C68" s="381">
        <f t="shared" si="24"/>
        <v>25</v>
      </c>
      <c r="D68" s="381"/>
      <c r="E68" s="381"/>
      <c r="F68" s="381">
        <f t="shared" si="24"/>
        <v>0.08</v>
      </c>
      <c r="G68" s="381" t="str">
        <f t="shared" si="24"/>
        <v>-</v>
      </c>
      <c r="H68" s="381"/>
      <c r="I68" s="381">
        <f t="shared" si="24"/>
        <v>4.174</v>
      </c>
      <c r="J68" s="381">
        <f t="shared" si="24"/>
        <v>73</v>
      </c>
      <c r="K68" s="381">
        <f t="shared" si="24"/>
        <v>150</v>
      </c>
      <c r="L68" s="381">
        <f t="shared" si="24"/>
        <v>0.1</v>
      </c>
      <c r="M68" s="381">
        <f t="shared" si="24"/>
        <v>230</v>
      </c>
      <c r="N68" s="381"/>
      <c r="O68" s="381"/>
      <c r="P68" s="381"/>
      <c r="Q68" s="381"/>
      <c r="R68" s="381"/>
      <c r="S68" s="381">
        <f t="shared" si="24"/>
        <v>11</v>
      </c>
      <c r="T68" s="381" t="str">
        <f t="shared" si="24"/>
        <v>-</v>
      </c>
      <c r="U68" s="381"/>
      <c r="V68" s="381" t="str">
        <f t="shared" si="24"/>
        <v>-</v>
      </c>
      <c r="W68" s="381"/>
      <c r="X68" s="84"/>
      <c r="Y68" s="84"/>
      <c r="Z68" s="381" t="str">
        <f t="shared" si="24"/>
        <v>-</v>
      </c>
      <c r="AA68" s="381" t="str">
        <f t="shared" si="24"/>
        <v>-</v>
      </c>
      <c r="AB68" s="381" t="str">
        <f t="shared" si="24"/>
        <v>-</v>
      </c>
    </row>
    <row r="69" spans="2:28" ht="12.75">
      <c r="B69" s="133">
        <f aca="true" t="shared" si="25" ref="B69:AB69">B26</f>
        <v>1997</v>
      </c>
      <c r="C69" s="381">
        <f t="shared" si="25"/>
        <v>24</v>
      </c>
      <c r="D69" s="381"/>
      <c r="E69" s="381"/>
      <c r="F69" s="381">
        <f t="shared" si="25"/>
        <v>0.08</v>
      </c>
      <c r="G69" s="381" t="str">
        <f t="shared" si="25"/>
        <v>-</v>
      </c>
      <c r="H69" s="381"/>
      <c r="I69" s="381">
        <f t="shared" si="25"/>
        <v>4.3</v>
      </c>
      <c r="J69" s="381">
        <f t="shared" si="25"/>
        <v>85</v>
      </c>
      <c r="K69" s="381">
        <f t="shared" si="25"/>
        <v>150</v>
      </c>
      <c r="L69" s="381">
        <f t="shared" si="25"/>
        <v>0.1</v>
      </c>
      <c r="M69" s="381">
        <f t="shared" si="25"/>
        <v>230</v>
      </c>
      <c r="N69" s="381"/>
      <c r="O69" s="381"/>
      <c r="P69" s="381"/>
      <c r="Q69" s="381"/>
      <c r="R69" s="381"/>
      <c r="S69" s="381">
        <f t="shared" si="25"/>
        <v>10</v>
      </c>
      <c r="T69" s="381" t="str">
        <f t="shared" si="25"/>
        <v>-</v>
      </c>
      <c r="U69" s="381"/>
      <c r="V69" s="381" t="str">
        <f t="shared" si="25"/>
        <v>-</v>
      </c>
      <c r="W69" s="381"/>
      <c r="X69" s="84"/>
      <c r="Y69" s="84"/>
      <c r="Z69" s="381" t="str">
        <f t="shared" si="25"/>
        <v>-</v>
      </c>
      <c r="AA69" s="381" t="str">
        <f t="shared" si="25"/>
        <v>-</v>
      </c>
      <c r="AB69" s="381" t="str">
        <f t="shared" si="25"/>
        <v>-</v>
      </c>
    </row>
    <row r="70" spans="2:28" ht="12.75">
      <c r="B70" s="133">
        <f aca="true" t="shared" si="26" ref="B70:AB70">B29</f>
        <v>1998</v>
      </c>
      <c r="C70" s="381">
        <f t="shared" si="26"/>
        <v>24</v>
      </c>
      <c r="D70" s="381"/>
      <c r="E70" s="381"/>
      <c r="F70" s="381">
        <f t="shared" si="26"/>
        <v>0.08</v>
      </c>
      <c r="G70" s="381" t="str">
        <f t="shared" si="26"/>
        <v>-</v>
      </c>
      <c r="H70" s="381"/>
      <c r="I70" s="381">
        <f t="shared" si="26"/>
        <v>4.4</v>
      </c>
      <c r="J70" s="381">
        <f t="shared" si="26"/>
        <v>100</v>
      </c>
      <c r="K70" s="381">
        <f t="shared" si="26"/>
        <v>140</v>
      </c>
      <c r="L70" s="381">
        <f t="shared" si="26"/>
        <v>0</v>
      </c>
      <c r="M70" s="381">
        <f t="shared" si="26"/>
        <v>230</v>
      </c>
      <c r="N70" s="381"/>
      <c r="O70" s="381"/>
      <c r="P70" s="381"/>
      <c r="Q70" s="381"/>
      <c r="R70" s="381"/>
      <c r="S70" s="381">
        <f t="shared" si="26"/>
        <v>10</v>
      </c>
      <c r="T70" s="381" t="str">
        <f t="shared" si="26"/>
        <v>-</v>
      </c>
      <c r="U70" s="381"/>
      <c r="V70" s="381" t="str">
        <f t="shared" si="26"/>
        <v>-</v>
      </c>
      <c r="W70" s="381"/>
      <c r="X70" s="84"/>
      <c r="Y70" s="84"/>
      <c r="Z70" s="381" t="str">
        <f t="shared" si="26"/>
        <v>-</v>
      </c>
      <c r="AA70" s="381" t="str">
        <f t="shared" si="26"/>
        <v>-</v>
      </c>
      <c r="AB70" s="381" t="str">
        <f t="shared" si="26"/>
        <v>-</v>
      </c>
    </row>
    <row r="71" spans="2:28" ht="12.75">
      <c r="B71" s="133">
        <f aca="true" t="shared" si="27" ref="B71:AB71">B32</f>
        <v>1999</v>
      </c>
      <c r="C71" s="381">
        <f t="shared" si="27"/>
        <v>24</v>
      </c>
      <c r="D71" s="381"/>
      <c r="E71" s="381"/>
      <c r="F71" s="381">
        <f t="shared" si="27"/>
        <v>0.08</v>
      </c>
      <c r="G71" s="381" t="str">
        <f t="shared" si="27"/>
        <v>-</v>
      </c>
      <c r="H71" s="381"/>
      <c r="I71" s="381">
        <f t="shared" si="27"/>
        <v>4.5</v>
      </c>
      <c r="J71" s="381">
        <f t="shared" si="27"/>
        <v>100</v>
      </c>
      <c r="K71" s="381">
        <f t="shared" si="27"/>
        <v>140</v>
      </c>
      <c r="L71" s="381" t="str">
        <f t="shared" si="27"/>
        <v>-</v>
      </c>
      <c r="M71" s="381">
        <f t="shared" si="27"/>
        <v>230</v>
      </c>
      <c r="N71" s="381"/>
      <c r="O71" s="381"/>
      <c r="P71" s="381"/>
      <c r="Q71" s="381"/>
      <c r="R71" s="381"/>
      <c r="S71" s="381">
        <f t="shared" si="27"/>
        <v>10</v>
      </c>
      <c r="T71" s="381" t="str">
        <f t="shared" si="27"/>
        <v>-</v>
      </c>
      <c r="U71" s="381"/>
      <c r="V71" s="381" t="str">
        <f t="shared" si="27"/>
        <v>-</v>
      </c>
      <c r="W71" s="381"/>
      <c r="X71" s="84"/>
      <c r="Y71" s="84"/>
      <c r="Z71" s="381" t="str">
        <f t="shared" si="27"/>
        <v>-</v>
      </c>
      <c r="AA71" s="381" t="str">
        <f t="shared" si="27"/>
        <v>-</v>
      </c>
      <c r="AB71" s="381" t="str">
        <f t="shared" si="27"/>
        <v>-</v>
      </c>
    </row>
    <row r="72" spans="2:39" ht="12.75">
      <c r="B72" s="133">
        <f aca="true" t="shared" si="28" ref="B72:AB72">B35</f>
        <v>2000</v>
      </c>
      <c r="C72" s="381">
        <f t="shared" si="28"/>
        <v>22</v>
      </c>
      <c r="D72" s="381"/>
      <c r="E72" s="381"/>
      <c r="F72" s="381">
        <f t="shared" si="28"/>
        <v>0.08</v>
      </c>
      <c r="G72" s="381" t="str">
        <f t="shared" si="28"/>
        <v>-</v>
      </c>
      <c r="H72" s="381"/>
      <c r="I72" s="381">
        <f t="shared" si="28"/>
        <v>4.6</v>
      </c>
      <c r="J72" s="381">
        <f t="shared" si="28"/>
        <v>90</v>
      </c>
      <c r="K72" s="381">
        <f t="shared" si="28"/>
        <v>136</v>
      </c>
      <c r="L72" s="381" t="str">
        <f t="shared" si="28"/>
        <v>-</v>
      </c>
      <c r="M72" s="381">
        <f t="shared" si="28"/>
        <v>230</v>
      </c>
      <c r="N72" s="381"/>
      <c r="O72" s="381"/>
      <c r="P72" s="381"/>
      <c r="Q72" s="381"/>
      <c r="R72" s="381"/>
      <c r="S72" s="381">
        <f t="shared" si="28"/>
        <v>9</v>
      </c>
      <c r="T72" s="381" t="str">
        <f t="shared" si="28"/>
        <v>-</v>
      </c>
      <c r="U72" s="381"/>
      <c r="V72" s="381" t="str">
        <f t="shared" si="28"/>
        <v>-</v>
      </c>
      <c r="W72" s="381"/>
      <c r="X72" s="84"/>
      <c r="Y72" s="84"/>
      <c r="Z72" s="381" t="str">
        <f t="shared" si="28"/>
        <v>-</v>
      </c>
      <c r="AA72" s="381" t="str">
        <f t="shared" si="28"/>
        <v>-</v>
      </c>
      <c r="AB72" s="381" t="str">
        <f t="shared" si="28"/>
        <v>-</v>
      </c>
      <c r="AM72" s="84">
        <v>7</v>
      </c>
    </row>
    <row r="73" spans="2:39" ht="12.75">
      <c r="B73" s="133">
        <f aca="true" t="shared" si="29" ref="B73:AB73">B38</f>
        <v>2001</v>
      </c>
      <c r="C73" s="381">
        <f t="shared" si="29"/>
        <v>22</v>
      </c>
      <c r="D73" s="381"/>
      <c r="E73" s="381"/>
      <c r="F73" s="381">
        <f t="shared" si="29"/>
        <v>0.08</v>
      </c>
      <c r="G73" s="381" t="str">
        <f t="shared" si="29"/>
        <v>-</v>
      </c>
      <c r="H73" s="381"/>
      <c r="I73" s="381">
        <f t="shared" si="29"/>
        <v>4.5</v>
      </c>
      <c r="J73" s="381">
        <f t="shared" si="29"/>
        <v>85</v>
      </c>
      <c r="K73" s="381">
        <f t="shared" si="29"/>
        <v>130</v>
      </c>
      <c r="L73" s="381" t="str">
        <f t="shared" si="29"/>
        <v>-</v>
      </c>
      <c r="M73" s="381">
        <f t="shared" si="29"/>
        <v>230</v>
      </c>
      <c r="N73" s="381"/>
      <c r="O73" s="381"/>
      <c r="P73" s="381"/>
      <c r="Q73" s="381"/>
      <c r="R73" s="381"/>
      <c r="S73" s="381">
        <f t="shared" si="29"/>
        <v>9</v>
      </c>
      <c r="T73" s="381" t="str">
        <f t="shared" si="29"/>
        <v>-</v>
      </c>
      <c r="U73" s="381"/>
      <c r="V73" s="381" t="str">
        <f t="shared" si="29"/>
        <v>-</v>
      </c>
      <c r="W73" s="381"/>
      <c r="X73" s="84"/>
      <c r="Y73" s="84"/>
      <c r="Z73" s="381" t="str">
        <f t="shared" si="29"/>
        <v>-</v>
      </c>
      <c r="AA73" s="381" t="str">
        <f t="shared" si="29"/>
        <v>-</v>
      </c>
      <c r="AB73" s="381" t="str">
        <f t="shared" si="29"/>
        <v>-</v>
      </c>
      <c r="AF73" s="84">
        <v>55.4</v>
      </c>
      <c r="AH73" s="84">
        <v>0.845</v>
      </c>
      <c r="AM73" s="84">
        <v>37</v>
      </c>
    </row>
    <row r="74" spans="2:39" ht="12.75">
      <c r="B74" s="133">
        <f aca="true" t="shared" si="30" ref="B74:AB74">B41</f>
        <v>2002</v>
      </c>
      <c r="C74" s="381">
        <f t="shared" si="30"/>
        <v>20</v>
      </c>
      <c r="D74" s="381">
        <f t="shared" si="30"/>
        <v>0</v>
      </c>
      <c r="E74" s="381"/>
      <c r="F74" s="381">
        <f t="shared" si="30"/>
        <v>0.08</v>
      </c>
      <c r="G74" s="381" t="str">
        <f t="shared" si="30"/>
        <v>-</v>
      </c>
      <c r="H74" s="381"/>
      <c r="I74" s="381">
        <f t="shared" si="30"/>
        <v>4.5</v>
      </c>
      <c r="J74" s="381">
        <f t="shared" si="30"/>
        <v>110</v>
      </c>
      <c r="K74" s="381">
        <f t="shared" si="30"/>
        <v>125</v>
      </c>
      <c r="L74" s="381" t="str">
        <f t="shared" si="30"/>
        <v>-</v>
      </c>
      <c r="M74" s="381">
        <f t="shared" si="30"/>
        <v>146</v>
      </c>
      <c r="N74" s="381"/>
      <c r="O74" s="381"/>
      <c r="P74" s="381"/>
      <c r="Q74" s="381"/>
      <c r="R74" s="381"/>
      <c r="S74" s="381">
        <f t="shared" si="30"/>
        <v>9</v>
      </c>
      <c r="T74" s="381" t="str">
        <f t="shared" si="30"/>
        <v>-</v>
      </c>
      <c r="U74" s="381"/>
      <c r="V74" s="381" t="str">
        <f t="shared" si="30"/>
        <v>-</v>
      </c>
      <c r="W74" s="381"/>
      <c r="X74" s="84"/>
      <c r="Y74" s="84"/>
      <c r="Z74" s="381" t="str">
        <f t="shared" si="30"/>
        <v>-</v>
      </c>
      <c r="AA74" s="381" t="str">
        <f t="shared" si="30"/>
        <v>-</v>
      </c>
      <c r="AB74" s="381" t="str">
        <f t="shared" si="30"/>
        <v>-</v>
      </c>
      <c r="AF74" s="84">
        <v>53.8</v>
      </c>
      <c r="AH74" s="84">
        <v>0.813</v>
      </c>
      <c r="AM74" s="84">
        <v>97</v>
      </c>
    </row>
    <row r="75" spans="2:39" ht="12.75">
      <c r="B75" s="133">
        <f aca="true" t="shared" si="31" ref="B75:AB75">B44</f>
        <v>2003</v>
      </c>
      <c r="C75" s="381">
        <f t="shared" si="31"/>
        <v>18</v>
      </c>
      <c r="D75" s="381"/>
      <c r="E75" s="381"/>
      <c r="F75" s="381">
        <f t="shared" si="31"/>
        <v>0.08</v>
      </c>
      <c r="G75" s="381" t="str">
        <f t="shared" si="31"/>
        <v>-</v>
      </c>
      <c r="H75" s="381"/>
      <c r="I75" s="381">
        <f t="shared" si="31"/>
        <v>4.4</v>
      </c>
      <c r="J75" s="381">
        <f t="shared" si="31"/>
        <v>106</v>
      </c>
      <c r="K75" s="381">
        <f t="shared" si="31"/>
        <v>120</v>
      </c>
      <c r="L75" s="381">
        <v>944</v>
      </c>
      <c r="M75" s="381">
        <f t="shared" si="31"/>
        <v>135</v>
      </c>
      <c r="N75" s="381"/>
      <c r="O75" s="381"/>
      <c r="P75" s="381"/>
      <c r="Q75" s="381"/>
      <c r="R75" s="381"/>
      <c r="S75" s="381">
        <f t="shared" si="31"/>
        <v>9</v>
      </c>
      <c r="T75" s="439" t="str">
        <f t="shared" si="31"/>
        <v>-</v>
      </c>
      <c r="U75" s="439"/>
      <c r="V75" s="381" t="str">
        <f t="shared" si="31"/>
        <v>-</v>
      </c>
      <c r="W75" s="381"/>
      <c r="X75" s="84"/>
      <c r="Y75" s="84"/>
      <c r="Z75" s="381" t="str">
        <f t="shared" si="31"/>
        <v>-</v>
      </c>
      <c r="AA75" s="381" t="str">
        <f t="shared" si="31"/>
        <v>-</v>
      </c>
      <c r="AB75" s="381" t="str">
        <f t="shared" si="31"/>
        <v>-</v>
      </c>
      <c r="AF75" s="84">
        <v>53.9</v>
      </c>
      <c r="AH75" s="84">
        <v>0.81</v>
      </c>
      <c r="AM75" s="84">
        <v>97</v>
      </c>
    </row>
    <row r="76" spans="2:39" ht="12.75">
      <c r="B76" s="133">
        <f aca="true" t="shared" si="32" ref="B76:AB76">B47</f>
        <v>2004</v>
      </c>
      <c r="C76" s="381">
        <v>16</v>
      </c>
      <c r="D76" s="381"/>
      <c r="E76" s="381"/>
      <c r="F76" s="381">
        <f t="shared" si="32"/>
        <v>0.08</v>
      </c>
      <c r="G76" s="381" t="str">
        <f t="shared" si="32"/>
        <v>-</v>
      </c>
      <c r="H76" s="381"/>
      <c r="I76" s="381">
        <f t="shared" si="32"/>
        <v>5</v>
      </c>
      <c r="J76" s="381">
        <f t="shared" si="32"/>
        <v>104</v>
      </c>
      <c r="K76" s="381">
        <f t="shared" si="32"/>
        <v>115</v>
      </c>
      <c r="L76" s="381" t="str">
        <f t="shared" si="32"/>
        <v>-</v>
      </c>
      <c r="M76" s="381">
        <f t="shared" si="32"/>
        <v>135</v>
      </c>
      <c r="N76" s="381"/>
      <c r="O76" s="381"/>
      <c r="P76" s="381"/>
      <c r="Q76" s="381"/>
      <c r="R76" s="381"/>
      <c r="S76" s="381">
        <f t="shared" si="32"/>
        <v>8</v>
      </c>
      <c r="T76" s="381" t="str">
        <f t="shared" si="32"/>
        <v>-</v>
      </c>
      <c r="U76" s="381"/>
      <c r="V76" s="381" t="str">
        <f t="shared" si="32"/>
        <v>-</v>
      </c>
      <c r="W76" s="381"/>
      <c r="X76" s="84"/>
      <c r="Y76" s="84"/>
      <c r="Z76" s="381" t="str">
        <f t="shared" si="32"/>
        <v>-</v>
      </c>
      <c r="AA76" s="381" t="str">
        <f t="shared" si="32"/>
        <v>-</v>
      </c>
      <c r="AB76" s="381" t="str">
        <f t="shared" si="32"/>
        <v>-</v>
      </c>
      <c r="AF76" s="84">
        <v>53.3</v>
      </c>
      <c r="AH76" s="84">
        <v>0.8</v>
      </c>
      <c r="AM76" s="84">
        <v>57</v>
      </c>
    </row>
    <row r="77" spans="3:28" ht="12.75">
      <c r="C77" s="381"/>
      <c r="D77" s="381"/>
      <c r="E77" s="381"/>
      <c r="F77" s="381"/>
      <c r="G77" s="381"/>
      <c r="H77" s="381"/>
      <c r="I77" s="381"/>
      <c r="J77" s="381"/>
      <c r="K77" s="381"/>
      <c r="L77" s="381"/>
      <c r="M77" s="381"/>
      <c r="N77" s="381"/>
      <c r="O77" s="381"/>
      <c r="P77" s="381"/>
      <c r="Q77" s="381"/>
      <c r="R77" s="381"/>
      <c r="S77" s="381"/>
      <c r="T77" s="381"/>
      <c r="U77" s="381"/>
      <c r="V77" s="381"/>
      <c r="W77" s="381"/>
      <c r="X77" s="84"/>
      <c r="Y77" s="84"/>
      <c r="Z77" s="381"/>
      <c r="AA77" s="381"/>
      <c r="AB77" s="381"/>
    </row>
    <row r="78" spans="2:28" ht="12.75">
      <c r="B78" s="133" t="str">
        <f aca="true" t="shared" si="33" ref="B78:AB78">B45</f>
        <v>%</v>
      </c>
      <c r="C78" s="511">
        <f t="shared" si="33"/>
        <v>-9.999999999999998</v>
      </c>
      <c r="D78" s="381" t="e">
        <f t="shared" si="33"/>
        <v>#DIV/0!</v>
      </c>
      <c r="E78" s="381">
        <f t="shared" si="33"/>
        <v>0.36496350364965124</v>
      </c>
      <c r="F78" s="381">
        <f t="shared" si="33"/>
        <v>0</v>
      </c>
      <c r="G78" s="381">
        <f t="shared" si="33"/>
        <v>0</v>
      </c>
      <c r="H78" s="381">
        <f t="shared" si="33"/>
        <v>0</v>
      </c>
      <c r="I78" s="381">
        <f t="shared" si="33"/>
        <v>-2.2222222222222143</v>
      </c>
      <c r="J78" s="381">
        <f t="shared" si="33"/>
        <v>-3.6363636363636376</v>
      </c>
      <c r="K78" s="381">
        <f t="shared" si="33"/>
        <v>-4.0000000000000036</v>
      </c>
      <c r="L78" s="381">
        <f t="shared" si="33"/>
        <v>0</v>
      </c>
      <c r="M78" s="381">
        <f t="shared" si="33"/>
        <v>-7.534246575342463</v>
      </c>
      <c r="N78" s="381">
        <f t="shared" si="33"/>
        <v>0</v>
      </c>
      <c r="O78" s="381">
        <f t="shared" si="33"/>
        <v>0</v>
      </c>
      <c r="P78" s="381">
        <f t="shared" si="33"/>
        <v>0</v>
      </c>
      <c r="Q78" s="381">
        <f t="shared" si="33"/>
        <v>0</v>
      </c>
      <c r="R78" s="381">
        <f t="shared" si="33"/>
        <v>0</v>
      </c>
      <c r="S78" s="381">
        <f t="shared" si="33"/>
        <v>0</v>
      </c>
      <c r="T78" s="381">
        <f t="shared" si="33"/>
        <v>0</v>
      </c>
      <c r="U78" s="381">
        <f t="shared" si="33"/>
        <v>-3.5532994923857864</v>
      </c>
      <c r="V78" s="381">
        <f t="shared" si="33"/>
        <v>0</v>
      </c>
      <c r="W78" s="381">
        <f t="shared" si="33"/>
        <v>0</v>
      </c>
      <c r="X78" s="381">
        <f t="shared" si="33"/>
        <v>0</v>
      </c>
      <c r="Y78" s="381">
        <f t="shared" si="33"/>
        <v>-0.5681818181818232</v>
      </c>
      <c r="Z78" s="381">
        <f t="shared" si="33"/>
        <v>0</v>
      </c>
      <c r="AA78" s="381">
        <f t="shared" si="33"/>
        <v>0</v>
      </c>
      <c r="AB78" s="381">
        <f t="shared" si="33"/>
        <v>0</v>
      </c>
    </row>
    <row r="79" spans="3:28" ht="12.75">
      <c r="C79" s="511">
        <f>C48</f>
        <v>-11.111111111111116</v>
      </c>
      <c r="D79" s="381"/>
      <c r="E79" s="381"/>
      <c r="F79" s="381"/>
      <c r="G79" s="381"/>
      <c r="H79" s="381"/>
      <c r="I79" s="381"/>
      <c r="J79" s="381"/>
      <c r="K79" s="381"/>
      <c r="L79" s="381"/>
      <c r="M79" s="381"/>
      <c r="N79" s="381"/>
      <c r="O79" s="381"/>
      <c r="P79" s="381"/>
      <c r="Q79" s="381"/>
      <c r="R79" s="381"/>
      <c r="S79" s="381"/>
      <c r="T79" s="381"/>
      <c r="U79" s="381"/>
      <c r="V79" s="381"/>
      <c r="W79" s="381"/>
      <c r="X79" s="84"/>
      <c r="Y79" s="84"/>
      <c r="Z79" s="381"/>
      <c r="AA79" s="381"/>
      <c r="AB79" s="381"/>
    </row>
    <row r="80" spans="2:28" ht="12.75">
      <c r="B80" s="133" t="s">
        <v>15</v>
      </c>
      <c r="C80" s="381">
        <v>16</v>
      </c>
      <c r="D80" s="381">
        <v>16</v>
      </c>
      <c r="E80" s="381">
        <v>16</v>
      </c>
      <c r="F80" s="381">
        <v>16</v>
      </c>
      <c r="G80" s="381">
        <v>16</v>
      </c>
      <c r="H80" s="381">
        <v>16</v>
      </c>
      <c r="I80" s="381">
        <v>16</v>
      </c>
      <c r="J80" s="381">
        <v>16</v>
      </c>
      <c r="K80" s="381">
        <v>16</v>
      </c>
      <c r="L80" s="381">
        <v>16</v>
      </c>
      <c r="M80" s="381">
        <v>16</v>
      </c>
      <c r="N80" s="381">
        <v>16</v>
      </c>
      <c r="O80" s="381">
        <v>16</v>
      </c>
      <c r="P80" s="381">
        <v>16</v>
      </c>
      <c r="Q80" s="381">
        <v>16</v>
      </c>
      <c r="R80" s="381">
        <v>16</v>
      </c>
      <c r="S80" s="381">
        <v>16</v>
      </c>
      <c r="T80" s="381">
        <v>16</v>
      </c>
      <c r="U80" s="381">
        <v>16</v>
      </c>
      <c r="V80" s="381">
        <v>16</v>
      </c>
      <c r="W80" s="381">
        <v>16</v>
      </c>
      <c r="X80" s="381">
        <v>16</v>
      </c>
      <c r="Y80" s="381">
        <v>16</v>
      </c>
      <c r="Z80" s="381">
        <v>16</v>
      </c>
      <c r="AA80" s="381">
        <v>16</v>
      </c>
      <c r="AB80" s="381">
        <v>16</v>
      </c>
    </row>
    <row r="81" spans="2:39" ht="12.75">
      <c r="B81" s="133">
        <f>B50</f>
        <v>2005</v>
      </c>
      <c r="C81" s="381">
        <v>15</v>
      </c>
      <c r="D81" s="381"/>
      <c r="E81" s="381"/>
      <c r="F81" s="381">
        <f>F50</f>
        <v>0.08</v>
      </c>
      <c r="G81" s="381" t="str">
        <f>G50</f>
        <v>-</v>
      </c>
      <c r="H81" s="381"/>
      <c r="I81" s="381">
        <v>4.5</v>
      </c>
      <c r="J81" s="381">
        <f aca="true" t="shared" si="34" ref="J81:AB81">J50</f>
        <v>105</v>
      </c>
      <c r="K81" s="381">
        <v>110</v>
      </c>
      <c r="L81" s="381" t="str">
        <f t="shared" si="34"/>
        <v>-</v>
      </c>
      <c r="M81" s="381">
        <f t="shared" si="34"/>
        <v>138</v>
      </c>
      <c r="N81" s="381"/>
      <c r="O81" s="381"/>
      <c r="P81" s="381"/>
      <c r="Q81" s="381"/>
      <c r="R81" s="381"/>
      <c r="S81" s="381">
        <f t="shared" si="34"/>
        <v>8</v>
      </c>
      <c r="T81" s="381" t="str">
        <f t="shared" si="34"/>
        <v>-</v>
      </c>
      <c r="U81" s="381"/>
      <c r="V81" s="381" t="str">
        <f t="shared" si="34"/>
        <v>-</v>
      </c>
      <c r="W81" s="381"/>
      <c r="X81" s="84"/>
      <c r="Y81" s="84"/>
      <c r="Z81" s="381" t="str">
        <f t="shared" si="34"/>
        <v>-</v>
      </c>
      <c r="AA81" s="381" t="str">
        <f t="shared" si="34"/>
        <v>-</v>
      </c>
      <c r="AB81" s="381" t="str">
        <f t="shared" si="34"/>
        <v>-</v>
      </c>
      <c r="AF81" s="84">
        <v>51</v>
      </c>
      <c r="AH81" s="84">
        <v>0.8</v>
      </c>
      <c r="AM81" s="84">
        <v>67</v>
      </c>
    </row>
    <row r="82" spans="2:39" ht="12.75">
      <c r="B82" s="133">
        <v>2006</v>
      </c>
      <c r="C82" s="381">
        <v>15</v>
      </c>
      <c r="D82" s="381"/>
      <c r="E82" s="381"/>
      <c r="F82" s="381">
        <f>F51</f>
        <v>0</v>
      </c>
      <c r="I82" s="133">
        <v>5</v>
      </c>
      <c r="J82" s="381">
        <v>104</v>
      </c>
      <c r="K82" s="133">
        <v>105</v>
      </c>
      <c r="M82" s="133">
        <v>230</v>
      </c>
      <c r="S82" s="133">
        <v>9</v>
      </c>
      <c r="X82" s="84"/>
      <c r="Y82" s="84"/>
      <c r="AF82" s="84">
        <v>26</v>
      </c>
      <c r="AM82" s="84">
        <v>8</v>
      </c>
    </row>
    <row r="83" spans="2:25" ht="12.75">
      <c r="B83" s="133">
        <v>2007</v>
      </c>
      <c r="X83" s="84"/>
      <c r="Y83" s="84"/>
    </row>
  </sheetData>
  <mergeCells count="1">
    <mergeCell ref="AB2:AC2"/>
  </mergeCells>
  <printOptions horizontalCentered="1"/>
  <pageMargins left="0.5511811023622047" right="0.5118110236220472" top="0.984251968503937" bottom="0.5511811023622047" header="0.5118110236220472" footer="0.5118110236220472"/>
  <pageSetup fitToHeight="1" fitToWidth="1" horizontalDpi="300" verticalDpi="300" orientation="landscape" paperSize="9" scale="55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73"/>
  <sheetViews>
    <sheetView zoomScale="75" zoomScaleNormal="75" workbookViewId="0" topLeftCell="A34">
      <selection activeCell="U8" sqref="U8"/>
    </sheetView>
  </sheetViews>
  <sheetFormatPr defaultColWidth="9.140625" defaultRowHeight="12.75"/>
  <cols>
    <col min="1" max="1" width="2.7109375" style="0" customWidth="1"/>
    <col min="3" max="3" width="9.140625" style="159" customWidth="1"/>
    <col min="11" max="11" width="2.7109375" style="0" customWidth="1"/>
    <col min="15" max="15" width="0" style="0" hidden="1" customWidth="1"/>
  </cols>
  <sheetData>
    <row r="2" spans="3:6" s="203" customFormat="1" ht="12.75">
      <c r="C2" s="204" t="s">
        <v>44</v>
      </c>
      <c r="D2" s="203" t="s">
        <v>45</v>
      </c>
      <c r="E2" s="203" t="s">
        <v>46</v>
      </c>
      <c r="F2" s="203" t="s">
        <v>47</v>
      </c>
    </row>
    <row r="4" spans="2:21" ht="15.75">
      <c r="B4">
        <f>Volailles!AE9</f>
        <v>1991</v>
      </c>
      <c r="C4" s="159">
        <f>Volailles!AC9</f>
        <v>6950.82</v>
      </c>
      <c r="D4" s="159">
        <f>Poulets!AC9</f>
        <v>4900.7</v>
      </c>
      <c r="E4" s="159">
        <f>Dindes!AC9</f>
        <v>1232.5</v>
      </c>
      <c r="F4" s="159">
        <f>Canards!AC9</f>
        <v>201.6</v>
      </c>
      <c r="N4" s="567" t="s">
        <v>91</v>
      </c>
      <c r="O4" s="567"/>
      <c r="P4" s="567"/>
      <c r="Q4" s="567"/>
      <c r="R4" s="567"/>
      <c r="S4" s="567"/>
      <c r="T4" s="567"/>
      <c r="U4" s="567"/>
    </row>
    <row r="5" spans="2:6" ht="12.75">
      <c r="B5">
        <f>1+B4</f>
        <v>1992</v>
      </c>
      <c r="C5" s="159">
        <f>Volailles!AC12</f>
        <v>7126.870000000001</v>
      </c>
      <c r="D5" s="159">
        <f>Poulets!AC11</f>
        <v>5028.5</v>
      </c>
      <c r="E5" s="159">
        <f>Dindes!AC11</f>
        <v>1305.5</v>
      </c>
      <c r="F5" s="159">
        <f>Canards!AC11</f>
        <v>215.7</v>
      </c>
    </row>
    <row r="6" spans="2:21" ht="12.75">
      <c r="B6">
        <f aca="true" t="shared" si="0" ref="B6:B14">1+B5</f>
        <v>1993</v>
      </c>
      <c r="C6" s="159">
        <f>Volailles!AC16</f>
        <v>7119.641</v>
      </c>
      <c r="D6" s="159">
        <f>Poulets!AC14</f>
        <v>5170.8</v>
      </c>
      <c r="E6" s="159">
        <f>Dindes!AC14</f>
        <v>1380.4</v>
      </c>
      <c r="F6" s="159">
        <f>Canards!AC14</f>
        <v>231.3</v>
      </c>
      <c r="H6" s="203" t="s">
        <v>77</v>
      </c>
      <c r="I6" s="203" t="s">
        <v>78</v>
      </c>
      <c r="J6" t="s">
        <v>79</v>
      </c>
      <c r="O6" s="214">
        <v>2001</v>
      </c>
      <c r="P6" s="214">
        <v>2002</v>
      </c>
      <c r="Q6" s="214">
        <v>2003</v>
      </c>
      <c r="R6" s="214">
        <v>2004</v>
      </c>
      <c r="S6" s="214">
        <v>2005</v>
      </c>
      <c r="T6" s="214">
        <v>2006</v>
      </c>
      <c r="U6" s="214">
        <v>2007</v>
      </c>
    </row>
    <row r="7" spans="2:10" ht="12.75">
      <c r="B7">
        <f t="shared" si="0"/>
        <v>1994</v>
      </c>
      <c r="C7" s="159">
        <f>Volailles!AC20</f>
        <v>7590.785</v>
      </c>
      <c r="D7" s="159">
        <f>Poulets!AC17</f>
        <v>5410.2</v>
      </c>
      <c r="E7" s="159">
        <f>Dindes!AC17</f>
        <v>1438.1999999999998</v>
      </c>
      <c r="F7" s="159">
        <f>Canards!AC17</f>
        <v>262.1</v>
      </c>
      <c r="G7">
        <f aca="true" t="shared" si="1" ref="G7:G20">B7</f>
        <v>1994</v>
      </c>
      <c r="H7" s="384">
        <f>Oeufs!AC111</f>
        <v>0</v>
      </c>
      <c r="I7" s="384">
        <f>'Oeufs cons'!AC87</f>
        <v>0</v>
      </c>
      <c r="J7" s="384">
        <f>H7-I7</f>
        <v>0</v>
      </c>
    </row>
    <row r="8" spans="2:21" ht="12.75">
      <c r="B8">
        <f t="shared" si="0"/>
        <v>1995</v>
      </c>
      <c r="C8" s="159">
        <f>Volailles!AC24</f>
        <v>8042.4349999999995</v>
      </c>
      <c r="D8" s="159">
        <f>Poulets!AC20</f>
        <v>5564</v>
      </c>
      <c r="E8" s="159">
        <f>Dindes!AC20</f>
        <v>1606.3</v>
      </c>
      <c r="F8" s="159">
        <f>Canards!AC20</f>
        <v>278.265</v>
      </c>
      <c r="G8">
        <f t="shared" si="1"/>
        <v>1995</v>
      </c>
      <c r="H8" s="384">
        <f>Oeufs!AC112</f>
        <v>0</v>
      </c>
      <c r="I8" s="384">
        <f>'Oeufs cons'!AC88</f>
        <v>0</v>
      </c>
      <c r="J8" s="384">
        <f aca="true" t="shared" si="2" ref="J8:J20">H8-I8</f>
        <v>0</v>
      </c>
      <c r="N8" t="s">
        <v>93</v>
      </c>
      <c r="O8" s="159">
        <v>6962.106</v>
      </c>
      <c r="P8" s="159">
        <v>6955.987</v>
      </c>
      <c r="Q8" s="159">
        <v>6814.143</v>
      </c>
      <c r="R8" s="159">
        <v>7097.372</v>
      </c>
      <c r="S8" s="159">
        <v>7010.21</v>
      </c>
      <c r="T8" s="159">
        <v>6960.61</v>
      </c>
      <c r="U8" s="159">
        <v>6918.01</v>
      </c>
    </row>
    <row r="9" spans="2:21" ht="13.5" thickBot="1">
      <c r="B9">
        <f t="shared" si="0"/>
        <v>1996</v>
      </c>
      <c r="C9" s="159">
        <f>Volailles!AC28</f>
        <v>8357.777999999998</v>
      </c>
      <c r="D9" s="159">
        <f>Poulets!AC23</f>
        <v>5828</v>
      </c>
      <c r="E9" s="159">
        <f>Dindes!AC23</f>
        <v>1657.8</v>
      </c>
      <c r="F9" s="159">
        <f>Canards!AC23</f>
        <v>292.565</v>
      </c>
      <c r="G9">
        <f t="shared" si="1"/>
        <v>1996</v>
      </c>
      <c r="H9" s="384">
        <f>Oeufs!AC113</f>
        <v>0</v>
      </c>
      <c r="I9" s="384">
        <f>'Oeufs cons'!AC89</f>
        <v>0</v>
      </c>
      <c r="J9" s="384">
        <f t="shared" si="2"/>
        <v>0</v>
      </c>
      <c r="N9" s="488"/>
      <c r="O9" s="489"/>
      <c r="P9" s="490">
        <f aca="true" t="shared" si="3" ref="P9:U9">+(P8/O8)-1</f>
        <v>-0.0008789007234304425</v>
      </c>
      <c r="Q9" s="490">
        <f t="shared" si="3"/>
        <v>-0.020391642480067862</v>
      </c>
      <c r="R9" s="490">
        <f t="shared" si="3"/>
        <v>0.04156487470251213</v>
      </c>
      <c r="S9" s="490">
        <f t="shared" si="3"/>
        <v>-0.012280883684834376</v>
      </c>
      <c r="T9" s="490">
        <f t="shared" si="3"/>
        <v>-0.007075394317716643</v>
      </c>
      <c r="U9" s="490">
        <f t="shared" si="3"/>
        <v>-0.00612015326242954</v>
      </c>
    </row>
    <row r="10" spans="2:21" ht="13.5" thickTop="1">
      <c r="B10">
        <f t="shared" si="0"/>
        <v>1997</v>
      </c>
      <c r="C10" s="159">
        <f>Volailles!AC32</f>
        <v>8636.431999999999</v>
      </c>
      <c r="D10" s="159">
        <f>Poulets!AC26</f>
        <v>5967</v>
      </c>
      <c r="E10" s="159">
        <f>Dindes!AC26</f>
        <v>1750.2</v>
      </c>
      <c r="F10" s="159">
        <f>Canards!AC26</f>
        <v>314.41999999999996</v>
      </c>
      <c r="G10">
        <f t="shared" si="1"/>
        <v>1997</v>
      </c>
      <c r="H10" s="384">
        <f>Oeufs!AC114</f>
        <v>0</v>
      </c>
      <c r="I10" s="384">
        <f>'Oeufs cons'!AC90</f>
        <v>0</v>
      </c>
      <c r="J10" s="384">
        <f t="shared" si="2"/>
        <v>0</v>
      </c>
      <c r="N10" t="s">
        <v>88</v>
      </c>
      <c r="O10" s="159">
        <v>7692.31</v>
      </c>
      <c r="P10" s="159">
        <v>7848.99</v>
      </c>
      <c r="Q10" s="159">
        <v>7747.18</v>
      </c>
      <c r="R10" s="159">
        <v>8004.49</v>
      </c>
      <c r="S10" s="159">
        <v>8160.28</v>
      </c>
      <c r="T10" s="159">
        <v>7928.58</v>
      </c>
      <c r="U10" s="159">
        <v>8049.82</v>
      </c>
    </row>
    <row r="11" spans="2:21" ht="12.75">
      <c r="B11">
        <f t="shared" si="0"/>
        <v>1998</v>
      </c>
      <c r="C11" s="159">
        <f>Volailles!AC36</f>
        <v>8823.037</v>
      </c>
      <c r="D11" s="159">
        <f>Poulets!AC29</f>
        <v>6143</v>
      </c>
      <c r="E11" s="159">
        <f>Dindes!AC29</f>
        <v>1819.2</v>
      </c>
      <c r="F11" s="159">
        <f>Canards!AC29</f>
        <v>343.71</v>
      </c>
      <c r="G11">
        <f t="shared" si="1"/>
        <v>1998</v>
      </c>
      <c r="H11" s="384">
        <f>Oeufs!AC115</f>
        <v>0</v>
      </c>
      <c r="I11" s="384">
        <f>'Oeufs cons'!AC91</f>
        <v>0</v>
      </c>
      <c r="J11" s="384">
        <f t="shared" si="2"/>
        <v>0</v>
      </c>
      <c r="O11" s="159"/>
      <c r="P11" s="486">
        <f aca="true" t="shared" si="4" ref="P11:U11">+(P10/O10)-1</f>
        <v>0.02036839388948186</v>
      </c>
      <c r="Q11" s="486">
        <f t="shared" si="4"/>
        <v>-0.012971095644152886</v>
      </c>
      <c r="R11" s="486">
        <f t="shared" si="4"/>
        <v>0.03321337570574068</v>
      </c>
      <c r="S11" s="486">
        <f t="shared" si="4"/>
        <v>0.019462826488633178</v>
      </c>
      <c r="T11" s="486">
        <f t="shared" si="4"/>
        <v>-0.02839363355178992</v>
      </c>
      <c r="U11" s="486">
        <f t="shared" si="4"/>
        <v>0.015291515000164013</v>
      </c>
    </row>
    <row r="12" spans="2:21" ht="12.75">
      <c r="B12">
        <f t="shared" si="0"/>
        <v>1999</v>
      </c>
      <c r="C12" s="159">
        <f>Volailles!AC40</f>
        <v>10178.249999999998</v>
      </c>
      <c r="D12" s="159">
        <f>Poulets!AC32</f>
        <v>6468.5</v>
      </c>
      <c r="E12" s="159">
        <f>Dindes!AC32</f>
        <v>1864.4</v>
      </c>
      <c r="F12" s="159">
        <f>Canards!AC32</f>
        <v>390.91999999999996</v>
      </c>
      <c r="G12">
        <f t="shared" si="1"/>
        <v>1999</v>
      </c>
      <c r="H12" s="384">
        <f>Oeufs!AC116</f>
        <v>0</v>
      </c>
      <c r="I12" s="384">
        <f>'Oeufs cons'!AC92</f>
        <v>0</v>
      </c>
      <c r="J12" s="384">
        <f t="shared" si="2"/>
        <v>0</v>
      </c>
      <c r="N12" t="s">
        <v>89</v>
      </c>
      <c r="O12" s="159">
        <v>2339.99</v>
      </c>
      <c r="P12" s="159">
        <v>2313.16</v>
      </c>
      <c r="Q12" s="159">
        <v>2186.41</v>
      </c>
      <c r="R12" s="159">
        <v>2197.15</v>
      </c>
      <c r="S12" s="159">
        <v>2082.59</v>
      </c>
      <c r="T12" s="159">
        <v>1997.19</v>
      </c>
      <c r="U12" s="159">
        <v>2000.19</v>
      </c>
    </row>
    <row r="13" spans="2:21" ht="12.75">
      <c r="B13">
        <f t="shared" si="0"/>
        <v>2000</v>
      </c>
      <c r="C13" s="159">
        <f>Volailles!AC44</f>
        <v>10375.49</v>
      </c>
      <c r="D13" s="159">
        <f>Poulets!AC35</f>
        <v>7296.13</v>
      </c>
      <c r="E13" s="159">
        <f>Dindes!AC35</f>
        <v>2085.65</v>
      </c>
      <c r="F13" s="159">
        <f>Canards!AC35</f>
        <v>427.45</v>
      </c>
      <c r="G13">
        <f t="shared" si="1"/>
        <v>2000</v>
      </c>
      <c r="H13" s="384">
        <f>Oeufs!AC117</f>
        <v>0</v>
      </c>
      <c r="I13" s="384">
        <f>'Oeufs cons'!AC93</f>
        <v>0</v>
      </c>
      <c r="J13" s="384">
        <f t="shared" si="2"/>
        <v>0</v>
      </c>
      <c r="O13" s="159"/>
      <c r="P13" s="486">
        <f aca="true" t="shared" si="5" ref="P13:U13">+(P12/O12)-1</f>
        <v>-0.011465860965217733</v>
      </c>
      <c r="Q13" s="486">
        <f t="shared" si="5"/>
        <v>-0.05479517197253969</v>
      </c>
      <c r="R13" s="486">
        <f t="shared" si="5"/>
        <v>0.0049121619458383226</v>
      </c>
      <c r="S13" s="486">
        <f t="shared" si="5"/>
        <v>-0.05214027262590171</v>
      </c>
      <c r="T13" s="486">
        <f t="shared" si="5"/>
        <v>-0.04100663116600012</v>
      </c>
      <c r="U13" s="486">
        <f t="shared" si="5"/>
        <v>0.0015021104652035433</v>
      </c>
    </row>
    <row r="14" spans="2:21" ht="12.75">
      <c r="B14">
        <f t="shared" si="0"/>
        <v>2001</v>
      </c>
      <c r="C14" s="159">
        <f>Volailles!AC48</f>
        <v>10984.351</v>
      </c>
      <c r="D14" s="159">
        <f>Poulets!AC38</f>
        <v>7692.3099999999995</v>
      </c>
      <c r="E14" s="159">
        <f>Dindes!AC38</f>
        <v>2339.9900000000002</v>
      </c>
      <c r="F14" s="159">
        <f>Canards!AC38</f>
        <v>456.5</v>
      </c>
      <c r="G14">
        <f t="shared" si="1"/>
        <v>2001</v>
      </c>
      <c r="H14" s="384">
        <f>+Oeufs!AC48</f>
        <v>6962.106</v>
      </c>
      <c r="I14" s="384">
        <f>+'Oeufs cons'!AC48</f>
        <v>6302.191999999999</v>
      </c>
      <c r="J14" s="384">
        <f t="shared" si="2"/>
        <v>659.9140000000007</v>
      </c>
      <c r="N14" t="s">
        <v>90</v>
      </c>
      <c r="O14" s="159">
        <v>456.5</v>
      </c>
      <c r="P14" s="159">
        <v>481.132</v>
      </c>
      <c r="Q14" s="159">
        <v>463.45</v>
      </c>
      <c r="R14" s="159">
        <v>444.24</v>
      </c>
      <c r="S14" s="159">
        <v>470.02</v>
      </c>
      <c r="T14" s="159">
        <v>462.27</v>
      </c>
      <c r="U14" s="159">
        <v>465.13</v>
      </c>
    </row>
    <row r="15" spans="2:21" ht="12.75">
      <c r="B15">
        <f>1+B14</f>
        <v>2002</v>
      </c>
      <c r="C15" s="159">
        <f>Volailles!AC52</f>
        <v>11098.767</v>
      </c>
      <c r="D15" s="159">
        <f>Poulets!AC41</f>
        <v>8241.690000000002</v>
      </c>
      <c r="E15" s="159">
        <f>Dindes!AC41</f>
        <v>2313.36</v>
      </c>
      <c r="F15" s="159">
        <f>Canards!AC41</f>
        <v>486.53200000000004</v>
      </c>
      <c r="G15">
        <f t="shared" si="1"/>
        <v>2002</v>
      </c>
      <c r="H15" s="384">
        <f>+Oeufs!AC52</f>
        <v>6955.987</v>
      </c>
      <c r="I15" s="384">
        <f>+'Oeufs cons'!AC52</f>
        <v>6697.36</v>
      </c>
      <c r="J15" s="384">
        <f t="shared" si="2"/>
        <v>258.6270000000004</v>
      </c>
      <c r="O15" s="159"/>
      <c r="P15" s="486">
        <f aca="true" t="shared" si="6" ref="P15:U15">+(P14/O14)-1</f>
        <v>0.05395837897042721</v>
      </c>
      <c r="Q15" s="486">
        <f t="shared" si="6"/>
        <v>-0.03675082929424778</v>
      </c>
      <c r="R15" s="486">
        <f t="shared" si="6"/>
        <v>-0.04144999460567478</v>
      </c>
      <c r="S15" s="486">
        <f t="shared" si="6"/>
        <v>0.05803169457950652</v>
      </c>
      <c r="T15" s="486">
        <f t="shared" si="6"/>
        <v>-0.016488660057018878</v>
      </c>
      <c r="U15" s="486">
        <f t="shared" si="6"/>
        <v>0.006186860492785717</v>
      </c>
    </row>
    <row r="16" spans="2:21" ht="12.75">
      <c r="B16">
        <f>1+B15</f>
        <v>2003</v>
      </c>
      <c r="C16" s="159">
        <f>Volailles!AC56</f>
        <v>10834.444000000001</v>
      </c>
      <c r="D16" s="159">
        <f>Poulets!AC44</f>
        <v>8136.159999999999</v>
      </c>
      <c r="E16" s="159">
        <f>Dindes!AC44</f>
        <v>2186.5099999999998</v>
      </c>
      <c r="F16" s="159">
        <f>Canards!AC44</f>
        <v>470.34999999999997</v>
      </c>
      <c r="G16">
        <f t="shared" si="1"/>
        <v>2003</v>
      </c>
      <c r="H16" s="384">
        <f>+Oeufs!AC56</f>
        <v>6906.143</v>
      </c>
      <c r="I16" s="384">
        <f>+'Oeufs cons'!AC56</f>
        <v>6772.183000000001</v>
      </c>
      <c r="J16" s="384">
        <f>H16-I16</f>
        <v>133.95999999999913</v>
      </c>
      <c r="N16" t="s">
        <v>86</v>
      </c>
      <c r="O16" s="159">
        <f>+O18-O10-O12-O14</f>
        <v>495.5510000000004</v>
      </c>
      <c r="P16" s="159">
        <f aca="true" t="shared" si="7" ref="P16:U16">+P18-P10-P12-P14</f>
        <v>455.4850000000002</v>
      </c>
      <c r="Q16" s="159">
        <f t="shared" si="7"/>
        <v>356.3040000000008</v>
      </c>
      <c r="R16" s="159">
        <f t="shared" si="7"/>
        <v>281.2330000000013</v>
      </c>
      <c r="S16" s="159">
        <f t="shared" si="7"/>
        <v>240.1530000000016</v>
      </c>
      <c r="T16" s="159">
        <f t="shared" si="7"/>
        <v>250.40300000000116</v>
      </c>
      <c r="U16" s="159">
        <f t="shared" si="7"/>
        <v>268.30299999999954</v>
      </c>
    </row>
    <row r="17" spans="2:21" ht="12.75">
      <c r="B17">
        <f>1+B16</f>
        <v>2004</v>
      </c>
      <c r="C17" s="159">
        <f>Volailles!AC60</f>
        <v>11655.913</v>
      </c>
      <c r="D17" s="159">
        <f>Poulets!AC47</f>
        <v>8364.89</v>
      </c>
      <c r="E17" s="159">
        <f>Dindes!AC47</f>
        <v>2130.69</v>
      </c>
      <c r="F17" s="159">
        <f>Canards!AC47</f>
        <v>451.34000000000003</v>
      </c>
      <c r="G17">
        <f t="shared" si="1"/>
        <v>2004</v>
      </c>
      <c r="H17" s="384">
        <f>+Oeufs!AC60</f>
        <v>7189.872</v>
      </c>
      <c r="I17" s="384">
        <f>+'Oeufs cons'!AC60</f>
        <v>7100.034</v>
      </c>
      <c r="J17" s="384">
        <f t="shared" si="2"/>
        <v>89.83800000000065</v>
      </c>
      <c r="N17" s="214"/>
      <c r="O17" s="214"/>
      <c r="P17" s="487">
        <f aca="true" t="shared" si="8" ref="P17:U17">+(P16/O16)-1</f>
        <v>-0.08085141589866662</v>
      </c>
      <c r="Q17" s="487">
        <f t="shared" si="8"/>
        <v>-0.21774811464702315</v>
      </c>
      <c r="R17" s="487">
        <f t="shared" si="8"/>
        <v>-0.21069367730926214</v>
      </c>
      <c r="S17" s="487">
        <f t="shared" si="8"/>
        <v>-0.14607105140577215</v>
      </c>
      <c r="T17" s="487">
        <f t="shared" si="8"/>
        <v>0.04268112411670666</v>
      </c>
      <c r="U17" s="487">
        <f t="shared" si="8"/>
        <v>0.07148476655630454</v>
      </c>
    </row>
    <row r="18" spans="2:21" ht="12.75">
      <c r="B18">
        <f>1+B17</f>
        <v>2005</v>
      </c>
      <c r="C18" s="159">
        <f>Volailles!AC64</f>
        <v>11636.843</v>
      </c>
      <c r="D18" s="159">
        <f>Poulets!AC50</f>
        <v>8550.38</v>
      </c>
      <c r="E18" s="159">
        <f>+Dindes!AC50</f>
        <v>1965.59</v>
      </c>
      <c r="F18" s="159">
        <f>Canards!AC50</f>
        <v>486.42</v>
      </c>
      <c r="G18">
        <f t="shared" si="1"/>
        <v>2005</v>
      </c>
      <c r="H18" s="384">
        <f>+Oeufs!AC64</f>
        <v>7465.290000000001</v>
      </c>
      <c r="I18" s="384">
        <f>+'Oeufs cons'!AC64</f>
        <v>6839.91</v>
      </c>
      <c r="J18" s="384">
        <f t="shared" si="2"/>
        <v>625.380000000001</v>
      </c>
      <c r="N18" s="485" t="s">
        <v>92</v>
      </c>
      <c r="O18" s="204">
        <v>10984.351</v>
      </c>
      <c r="P18" s="204">
        <v>11098.767</v>
      </c>
      <c r="Q18" s="204">
        <v>10753.344000000001</v>
      </c>
      <c r="R18" s="204">
        <v>10927.113000000001</v>
      </c>
      <c r="S18" s="204">
        <v>10953.043000000001</v>
      </c>
      <c r="T18" s="204">
        <v>10638.443000000001</v>
      </c>
      <c r="U18" s="204">
        <v>10783.443</v>
      </c>
    </row>
    <row r="19" spans="2:21" ht="12.75">
      <c r="B19">
        <v>2006</v>
      </c>
      <c r="C19" s="159">
        <f>+Volailles!AC68</f>
        <v>11285.943000000001</v>
      </c>
      <c r="D19" s="159">
        <f>+Poulets!AC53</f>
        <v>8329.179999999998</v>
      </c>
      <c r="E19" s="159">
        <f>+Dindes!AC53</f>
        <v>1832.99</v>
      </c>
      <c r="F19" s="159">
        <f>+Canards!AC53</f>
        <v>462.57</v>
      </c>
      <c r="G19">
        <f t="shared" si="1"/>
        <v>2006</v>
      </c>
      <c r="H19" s="384">
        <f>+Oeufs!AC68</f>
        <v>7197.620000000002</v>
      </c>
      <c r="I19" s="384">
        <f>+'Oeufs cons'!AC68</f>
        <v>6703.97</v>
      </c>
      <c r="J19" s="384">
        <f t="shared" si="2"/>
        <v>493.65000000000146</v>
      </c>
      <c r="N19" s="214"/>
      <c r="O19" s="215"/>
      <c r="P19" s="487">
        <f aca="true" t="shared" si="9" ref="P19:U19">+(P18/O18)-1</f>
        <v>0.010416273114360441</v>
      </c>
      <c r="Q19" s="487">
        <f t="shared" si="9"/>
        <v>-0.03112264632638917</v>
      </c>
      <c r="R19" s="487">
        <f t="shared" si="9"/>
        <v>0.016159531397861082</v>
      </c>
      <c r="S19" s="487">
        <f t="shared" si="9"/>
        <v>0.00237299641726052</v>
      </c>
      <c r="T19" s="487">
        <f t="shared" si="9"/>
        <v>-0.02872261160665579</v>
      </c>
      <c r="U19" s="487">
        <f t="shared" si="9"/>
        <v>0.013629814062076306</v>
      </c>
    </row>
    <row r="20" spans="2:21" ht="12.75">
      <c r="B20">
        <v>2007</v>
      </c>
      <c r="C20" s="159">
        <f>+Volailles!AC72</f>
        <v>11520.943</v>
      </c>
      <c r="D20" s="159">
        <f>+Poulets!AC56</f>
        <v>8605.919999999998</v>
      </c>
      <c r="E20" s="159">
        <f>+Dindes!AC56</f>
        <v>1783.09</v>
      </c>
      <c r="F20" s="159">
        <f>+Canards!AC56</f>
        <v>478.22999999999996</v>
      </c>
      <c r="G20">
        <f t="shared" si="1"/>
        <v>2007</v>
      </c>
      <c r="H20" s="384">
        <f>+Oeufs!AC72</f>
        <v>7268.99</v>
      </c>
      <c r="I20" s="384">
        <f>+'Oeufs cons'!AC72</f>
        <v>6622.0199999999995</v>
      </c>
      <c r="J20" s="384">
        <f t="shared" si="2"/>
        <v>646.9700000000003</v>
      </c>
      <c r="O20" s="159"/>
      <c r="P20" s="159"/>
      <c r="Q20" s="159"/>
      <c r="R20" s="159"/>
      <c r="S20" s="159"/>
      <c r="T20" s="159"/>
      <c r="U20" s="159"/>
    </row>
    <row r="21" spans="4:21" ht="12.75">
      <c r="D21" s="159"/>
      <c r="E21" s="159"/>
      <c r="F21" s="159"/>
      <c r="H21" s="384"/>
      <c r="I21" s="384"/>
      <c r="J21" s="384"/>
      <c r="N21" t="s">
        <v>78</v>
      </c>
      <c r="O21" s="159">
        <v>6302.191999999999</v>
      </c>
      <c r="P21" s="159">
        <v>6604.45</v>
      </c>
      <c r="Q21" s="159">
        <v>6326.053</v>
      </c>
      <c r="R21" s="159">
        <v>6612.103999999999</v>
      </c>
      <c r="S21" s="159">
        <v>6314.014</v>
      </c>
      <c r="T21" s="159">
        <v>6231.114</v>
      </c>
      <c r="U21" s="159">
        <v>6205.714</v>
      </c>
    </row>
    <row r="22" spans="4:21" ht="12.75">
      <c r="D22" s="159"/>
      <c r="E22" s="159"/>
      <c r="F22" s="159"/>
      <c r="H22" s="384"/>
      <c r="I22" s="384"/>
      <c r="J22" s="384"/>
      <c r="N22" t="s">
        <v>79</v>
      </c>
      <c r="O22" s="159">
        <v>659.9140000000007</v>
      </c>
      <c r="P22" s="159">
        <v>351.53700000000026</v>
      </c>
      <c r="Q22" s="159">
        <v>488.09</v>
      </c>
      <c r="R22" s="159">
        <v>485.26800000000094</v>
      </c>
      <c r="S22" s="159">
        <v>696.1960000000008</v>
      </c>
      <c r="T22" s="159">
        <v>729.4960000000019</v>
      </c>
      <c r="U22" s="159">
        <v>712.2960000000012</v>
      </c>
    </row>
    <row r="23" spans="1:11" ht="12.75">
      <c r="A23" s="205"/>
      <c r="B23" s="206"/>
      <c r="C23" s="207"/>
      <c r="D23" s="207"/>
      <c r="E23" s="207"/>
      <c r="F23" s="207"/>
      <c r="G23" s="206"/>
      <c r="H23" s="206"/>
      <c r="I23" s="206"/>
      <c r="J23" s="206"/>
      <c r="K23" s="208"/>
    </row>
    <row r="24" spans="1:11" ht="12.75">
      <c r="A24" s="209"/>
      <c r="B24" s="210"/>
      <c r="C24" s="211"/>
      <c r="D24" s="210"/>
      <c r="E24" s="210"/>
      <c r="F24" s="210"/>
      <c r="G24" s="210"/>
      <c r="H24" s="210"/>
      <c r="I24" s="210"/>
      <c r="J24" s="210"/>
      <c r="K24" s="212"/>
    </row>
    <row r="25" spans="1:11" ht="12.75">
      <c r="A25" s="209"/>
      <c r="B25" s="210"/>
      <c r="C25" s="211"/>
      <c r="D25" s="210"/>
      <c r="E25" s="210"/>
      <c r="F25" s="210"/>
      <c r="G25" s="210"/>
      <c r="H25" s="210"/>
      <c r="I25" s="210"/>
      <c r="J25" s="210"/>
      <c r="K25" s="212"/>
    </row>
    <row r="26" spans="1:11" ht="12.75">
      <c r="A26" s="209"/>
      <c r="B26" s="210"/>
      <c r="C26" s="211"/>
      <c r="D26" s="211"/>
      <c r="E26" s="211"/>
      <c r="F26" s="211"/>
      <c r="G26" s="210"/>
      <c r="H26" s="210"/>
      <c r="I26" s="210"/>
      <c r="J26" s="210"/>
      <c r="K26" s="212"/>
    </row>
    <row r="27" spans="1:11" ht="12.75">
      <c r="A27" s="209"/>
      <c r="B27" s="210"/>
      <c r="C27" s="211"/>
      <c r="D27" s="210"/>
      <c r="E27" s="210"/>
      <c r="F27" s="210"/>
      <c r="G27" s="210"/>
      <c r="H27" s="210"/>
      <c r="I27" s="210"/>
      <c r="J27" s="210"/>
      <c r="K27" s="212"/>
    </row>
    <row r="28" spans="1:11" ht="12.75">
      <c r="A28" s="209"/>
      <c r="B28" s="210"/>
      <c r="C28" s="211"/>
      <c r="D28" s="210"/>
      <c r="E28" s="210"/>
      <c r="F28" s="210"/>
      <c r="G28" s="210"/>
      <c r="H28" s="210"/>
      <c r="I28" s="210"/>
      <c r="J28" s="210"/>
      <c r="K28" s="212"/>
    </row>
    <row r="29" spans="1:11" ht="12.75">
      <c r="A29" s="209"/>
      <c r="B29" s="210"/>
      <c r="C29" s="211"/>
      <c r="D29" s="211"/>
      <c r="E29" s="211"/>
      <c r="F29" s="211"/>
      <c r="G29" s="210"/>
      <c r="H29" s="210"/>
      <c r="I29" s="210"/>
      <c r="J29" s="210"/>
      <c r="K29" s="212"/>
    </row>
    <row r="30" spans="1:11" ht="12.75">
      <c r="A30" s="209"/>
      <c r="B30" s="210"/>
      <c r="C30" s="211"/>
      <c r="D30" s="210"/>
      <c r="E30" s="210"/>
      <c r="F30" s="210"/>
      <c r="G30" s="210"/>
      <c r="H30" s="210"/>
      <c r="I30" s="210"/>
      <c r="J30" s="210"/>
      <c r="K30" s="212"/>
    </row>
    <row r="31" spans="1:11" ht="12.75">
      <c r="A31" s="209"/>
      <c r="B31" s="210"/>
      <c r="C31" s="211"/>
      <c r="D31" s="210"/>
      <c r="E31" s="210"/>
      <c r="F31" s="210"/>
      <c r="G31" s="210"/>
      <c r="H31" s="210"/>
      <c r="I31" s="210"/>
      <c r="J31" s="210"/>
      <c r="K31" s="212"/>
    </row>
    <row r="32" spans="1:11" ht="12.75">
      <c r="A32" s="209"/>
      <c r="B32" s="210"/>
      <c r="C32" s="211"/>
      <c r="D32" s="211"/>
      <c r="E32" s="211"/>
      <c r="F32" s="211"/>
      <c r="G32" s="210"/>
      <c r="H32" s="210"/>
      <c r="I32" s="210"/>
      <c r="J32" s="210"/>
      <c r="K32" s="212"/>
    </row>
    <row r="33" spans="1:11" ht="12.75">
      <c r="A33" s="209"/>
      <c r="B33" s="210"/>
      <c r="C33" s="211"/>
      <c r="D33" s="210"/>
      <c r="E33" s="210"/>
      <c r="F33" s="210"/>
      <c r="G33" s="210"/>
      <c r="H33" s="210"/>
      <c r="I33" s="210"/>
      <c r="J33" s="210"/>
      <c r="K33" s="212"/>
    </row>
    <row r="34" spans="1:11" ht="12.75">
      <c r="A34" s="209"/>
      <c r="B34" s="210"/>
      <c r="C34" s="211"/>
      <c r="D34" s="210"/>
      <c r="E34" s="210"/>
      <c r="F34" s="210"/>
      <c r="G34" s="210"/>
      <c r="H34" s="210"/>
      <c r="I34" s="210"/>
      <c r="J34" s="210"/>
      <c r="K34" s="212"/>
    </row>
    <row r="35" spans="1:11" ht="12.75">
      <c r="A35" s="209"/>
      <c r="B35" s="210"/>
      <c r="C35" s="211"/>
      <c r="D35" s="210"/>
      <c r="E35" s="210"/>
      <c r="F35" s="210"/>
      <c r="G35" s="210"/>
      <c r="H35" s="210"/>
      <c r="I35" s="210"/>
      <c r="J35" s="210"/>
      <c r="K35" s="212"/>
    </row>
    <row r="36" spans="1:11" ht="12.75">
      <c r="A36" s="209"/>
      <c r="B36" s="210"/>
      <c r="C36" s="211"/>
      <c r="D36" s="210"/>
      <c r="E36" s="210"/>
      <c r="F36" s="210"/>
      <c r="G36" s="210"/>
      <c r="H36" s="210"/>
      <c r="I36" s="210"/>
      <c r="J36" s="210"/>
      <c r="K36" s="212"/>
    </row>
    <row r="37" spans="1:11" ht="12.75">
      <c r="A37" s="209"/>
      <c r="B37" s="210"/>
      <c r="C37" s="211"/>
      <c r="D37" s="210"/>
      <c r="E37" s="210"/>
      <c r="F37" s="210"/>
      <c r="G37" s="210"/>
      <c r="H37" s="210"/>
      <c r="I37" s="210"/>
      <c r="J37" s="210"/>
      <c r="K37" s="212"/>
    </row>
    <row r="38" spans="1:11" ht="12.75">
      <c r="A38" s="209"/>
      <c r="B38" s="210"/>
      <c r="C38" s="211"/>
      <c r="D38" s="210"/>
      <c r="E38" s="210"/>
      <c r="F38" s="210"/>
      <c r="G38" s="210"/>
      <c r="H38" s="210"/>
      <c r="I38" s="210"/>
      <c r="J38" s="210"/>
      <c r="K38" s="212"/>
    </row>
    <row r="39" spans="1:11" ht="12.75">
      <c r="A39" s="209"/>
      <c r="B39" s="210"/>
      <c r="C39" s="211"/>
      <c r="D39" s="210"/>
      <c r="E39" s="210"/>
      <c r="F39" s="210"/>
      <c r="G39" s="210"/>
      <c r="H39" s="210"/>
      <c r="I39" s="210"/>
      <c r="J39" s="210"/>
      <c r="K39" s="212"/>
    </row>
    <row r="40" spans="1:11" ht="12.75">
      <c r="A40" s="209"/>
      <c r="B40" s="210"/>
      <c r="C40" s="211"/>
      <c r="D40" s="210"/>
      <c r="E40" s="210"/>
      <c r="F40" s="210"/>
      <c r="G40" s="210"/>
      <c r="H40" s="210"/>
      <c r="I40" s="210"/>
      <c r="J40" s="210"/>
      <c r="K40" s="212"/>
    </row>
    <row r="41" spans="1:11" ht="12.75">
      <c r="A41" s="209"/>
      <c r="B41" s="210"/>
      <c r="C41" s="211"/>
      <c r="D41" s="210"/>
      <c r="E41" s="210"/>
      <c r="F41" s="210"/>
      <c r="G41" s="210"/>
      <c r="H41" s="210"/>
      <c r="I41" s="210"/>
      <c r="J41" s="210"/>
      <c r="K41" s="212"/>
    </row>
    <row r="42" spans="1:11" ht="12.75">
      <c r="A42" s="209"/>
      <c r="B42" s="210"/>
      <c r="C42" s="211"/>
      <c r="D42" s="210"/>
      <c r="E42" s="210"/>
      <c r="F42" s="210"/>
      <c r="G42" s="210"/>
      <c r="H42" s="210"/>
      <c r="I42" s="210"/>
      <c r="J42" s="210"/>
      <c r="K42" s="212"/>
    </row>
    <row r="43" spans="1:11" ht="12.75">
      <c r="A43" s="209"/>
      <c r="B43" s="210"/>
      <c r="C43" s="211"/>
      <c r="D43" s="210"/>
      <c r="E43" s="210"/>
      <c r="F43" s="210"/>
      <c r="G43" s="210"/>
      <c r="H43" s="210"/>
      <c r="I43" s="210"/>
      <c r="J43" s="210"/>
      <c r="K43" s="212"/>
    </row>
    <row r="44" spans="1:11" ht="12.75">
      <c r="A44" s="209"/>
      <c r="B44" s="210"/>
      <c r="C44" s="211"/>
      <c r="D44" s="210"/>
      <c r="E44" s="210"/>
      <c r="F44" s="210"/>
      <c r="G44" s="210"/>
      <c r="H44" s="210"/>
      <c r="I44" s="210"/>
      <c r="J44" s="210"/>
      <c r="K44" s="212"/>
    </row>
    <row r="45" spans="1:11" ht="12.75">
      <c r="A45" s="209"/>
      <c r="B45" s="210"/>
      <c r="C45" s="211"/>
      <c r="D45" s="210"/>
      <c r="E45" s="210"/>
      <c r="F45" s="210"/>
      <c r="G45" s="210"/>
      <c r="H45" s="210"/>
      <c r="I45" s="210"/>
      <c r="J45" s="210"/>
      <c r="K45" s="212"/>
    </row>
    <row r="46" spans="1:11" ht="12.75">
      <c r="A46" s="209"/>
      <c r="B46" s="210"/>
      <c r="C46" s="211"/>
      <c r="D46" s="210"/>
      <c r="E46" s="210"/>
      <c r="F46" s="210"/>
      <c r="G46" s="210"/>
      <c r="H46" s="210"/>
      <c r="I46" s="210"/>
      <c r="J46" s="210"/>
      <c r="K46" s="212"/>
    </row>
    <row r="47" spans="1:11" ht="12.75">
      <c r="A47" s="209"/>
      <c r="B47" s="210"/>
      <c r="C47" s="211"/>
      <c r="D47" s="210"/>
      <c r="E47" s="210"/>
      <c r="F47" s="210"/>
      <c r="G47" s="210"/>
      <c r="H47" s="210"/>
      <c r="I47" s="210"/>
      <c r="J47" s="210"/>
      <c r="K47" s="212"/>
    </row>
    <row r="48" spans="1:11" ht="12.75">
      <c r="A48" s="209"/>
      <c r="B48" s="210"/>
      <c r="C48" s="211"/>
      <c r="D48" s="210"/>
      <c r="E48" s="210"/>
      <c r="F48" s="210"/>
      <c r="G48" s="210"/>
      <c r="H48" s="210"/>
      <c r="I48" s="210"/>
      <c r="J48" s="210"/>
      <c r="K48" s="212"/>
    </row>
    <row r="49" spans="1:11" ht="12.75">
      <c r="A49" s="209"/>
      <c r="B49" s="210"/>
      <c r="C49" s="211"/>
      <c r="D49" s="210"/>
      <c r="E49" s="210"/>
      <c r="F49" s="210"/>
      <c r="G49" s="210"/>
      <c r="H49" s="210"/>
      <c r="I49" s="210"/>
      <c r="J49" s="210"/>
      <c r="K49" s="212"/>
    </row>
    <row r="50" spans="1:11" ht="12.75">
      <c r="A50" s="209"/>
      <c r="B50" s="210"/>
      <c r="C50" s="211"/>
      <c r="D50" s="210"/>
      <c r="E50" s="210"/>
      <c r="F50" s="210"/>
      <c r="G50" s="210"/>
      <c r="H50" s="210"/>
      <c r="I50" s="210"/>
      <c r="J50" s="210"/>
      <c r="K50" s="212"/>
    </row>
    <row r="51" spans="1:11" ht="12.75">
      <c r="A51" s="209"/>
      <c r="B51" s="210"/>
      <c r="C51" s="211"/>
      <c r="D51" s="210"/>
      <c r="E51" s="210"/>
      <c r="F51" s="210"/>
      <c r="G51" s="210"/>
      <c r="H51" s="210"/>
      <c r="I51" s="210"/>
      <c r="J51" s="210"/>
      <c r="K51" s="212"/>
    </row>
    <row r="52" spans="1:11" ht="12.75">
      <c r="A52" s="209"/>
      <c r="B52" s="210"/>
      <c r="C52" s="211"/>
      <c r="D52" s="210"/>
      <c r="E52" s="210"/>
      <c r="F52" s="210"/>
      <c r="G52" s="210"/>
      <c r="H52" s="210"/>
      <c r="I52" s="210"/>
      <c r="J52" s="210"/>
      <c r="K52" s="212"/>
    </row>
    <row r="53" spans="1:11" ht="12.75">
      <c r="A53" s="209"/>
      <c r="B53" s="210"/>
      <c r="C53" s="211"/>
      <c r="D53" s="210"/>
      <c r="E53" s="210"/>
      <c r="F53" s="210"/>
      <c r="G53" s="210"/>
      <c r="H53" s="210"/>
      <c r="I53" s="210"/>
      <c r="J53" s="210"/>
      <c r="K53" s="212"/>
    </row>
    <row r="54" spans="1:11" ht="12.75">
      <c r="A54" s="209"/>
      <c r="B54" s="210"/>
      <c r="C54" s="211"/>
      <c r="D54" s="210"/>
      <c r="E54" s="210"/>
      <c r="F54" s="210"/>
      <c r="G54" s="210"/>
      <c r="H54" s="210"/>
      <c r="I54" s="210"/>
      <c r="J54" s="210"/>
      <c r="K54" s="212"/>
    </row>
    <row r="55" spans="1:11" ht="12.75">
      <c r="A55" s="209"/>
      <c r="B55" s="210"/>
      <c r="C55" s="211"/>
      <c r="D55" s="210"/>
      <c r="E55" s="210"/>
      <c r="F55" s="210"/>
      <c r="G55" s="210"/>
      <c r="H55" s="210"/>
      <c r="I55" s="210"/>
      <c r="J55" s="210"/>
      <c r="K55" s="212"/>
    </row>
    <row r="56" spans="1:11" ht="12.75">
      <c r="A56" s="209"/>
      <c r="B56" s="210"/>
      <c r="C56" s="211"/>
      <c r="D56" s="210"/>
      <c r="E56" s="210"/>
      <c r="F56" s="210"/>
      <c r="G56" s="210"/>
      <c r="H56" s="210"/>
      <c r="I56" s="210"/>
      <c r="J56" s="210"/>
      <c r="K56" s="212"/>
    </row>
    <row r="57" spans="1:11" ht="12.75">
      <c r="A57" s="209"/>
      <c r="B57" s="210"/>
      <c r="C57" s="211"/>
      <c r="D57" s="210"/>
      <c r="E57" s="210"/>
      <c r="F57" s="210"/>
      <c r="G57" s="210"/>
      <c r="H57" s="210"/>
      <c r="I57" s="210"/>
      <c r="J57" s="210"/>
      <c r="K57" s="212"/>
    </row>
    <row r="58" spans="1:11" ht="12.75">
      <c r="A58" s="209"/>
      <c r="B58" s="210"/>
      <c r="C58" s="211"/>
      <c r="D58" s="210"/>
      <c r="E58" s="210"/>
      <c r="F58" s="210"/>
      <c r="G58" s="210"/>
      <c r="H58" s="210"/>
      <c r="I58" s="210"/>
      <c r="J58" s="210"/>
      <c r="K58" s="212"/>
    </row>
    <row r="59" spans="1:11" ht="12.75">
      <c r="A59" s="209"/>
      <c r="B59" s="210"/>
      <c r="C59" s="211"/>
      <c r="D59" s="210"/>
      <c r="E59" s="210"/>
      <c r="F59" s="210"/>
      <c r="G59" s="210"/>
      <c r="H59" s="210"/>
      <c r="I59" s="210"/>
      <c r="J59" s="210"/>
      <c r="K59" s="212"/>
    </row>
    <row r="60" spans="1:11" ht="12.75">
      <c r="A60" s="209"/>
      <c r="B60" s="210"/>
      <c r="C60" s="211"/>
      <c r="D60" s="210"/>
      <c r="E60" s="210"/>
      <c r="F60" s="210"/>
      <c r="G60" s="210"/>
      <c r="H60" s="210"/>
      <c r="I60" s="210"/>
      <c r="J60" s="210"/>
      <c r="K60" s="212"/>
    </row>
    <row r="61" spans="1:11" ht="12.75">
      <c r="A61" s="209"/>
      <c r="B61" s="210"/>
      <c r="C61" s="211"/>
      <c r="D61" s="210"/>
      <c r="E61" s="210"/>
      <c r="F61" s="210"/>
      <c r="G61" s="210"/>
      <c r="H61" s="210"/>
      <c r="I61" s="210"/>
      <c r="J61" s="210"/>
      <c r="K61" s="212"/>
    </row>
    <row r="62" spans="1:11" ht="12.75">
      <c r="A62" s="209"/>
      <c r="B62" s="210"/>
      <c r="C62" s="211"/>
      <c r="D62" s="210"/>
      <c r="E62" s="210"/>
      <c r="F62" s="210"/>
      <c r="G62" s="210"/>
      <c r="H62" s="210"/>
      <c r="I62" s="210"/>
      <c r="J62" s="210"/>
      <c r="K62" s="212"/>
    </row>
    <row r="63" spans="1:11" ht="12.75">
      <c r="A63" s="209"/>
      <c r="B63" s="210"/>
      <c r="C63" s="211"/>
      <c r="D63" s="210"/>
      <c r="E63" s="210"/>
      <c r="F63" s="210"/>
      <c r="G63" s="210"/>
      <c r="H63" s="210"/>
      <c r="I63" s="210"/>
      <c r="J63" s="210"/>
      <c r="K63" s="212"/>
    </row>
    <row r="64" spans="1:11" ht="12.75">
      <c r="A64" s="209"/>
      <c r="B64" s="210"/>
      <c r="C64" s="211"/>
      <c r="D64" s="210"/>
      <c r="E64" s="210"/>
      <c r="F64" s="210"/>
      <c r="G64" s="210"/>
      <c r="H64" s="210"/>
      <c r="I64" s="210"/>
      <c r="J64" s="210"/>
      <c r="K64" s="212"/>
    </row>
    <row r="65" spans="1:11" ht="12.75">
      <c r="A65" s="209"/>
      <c r="B65" s="210"/>
      <c r="C65" s="211"/>
      <c r="D65" s="210"/>
      <c r="E65" s="210"/>
      <c r="F65" s="210"/>
      <c r="G65" s="210"/>
      <c r="H65" s="210"/>
      <c r="I65" s="210"/>
      <c r="J65" s="210"/>
      <c r="K65" s="212"/>
    </row>
    <row r="66" spans="1:11" ht="12.75">
      <c r="A66" s="209"/>
      <c r="B66" s="210"/>
      <c r="C66" s="211"/>
      <c r="D66" s="210"/>
      <c r="E66" s="210"/>
      <c r="F66" s="210"/>
      <c r="G66" s="210"/>
      <c r="H66" s="210"/>
      <c r="I66" s="210"/>
      <c r="J66" s="210"/>
      <c r="K66" s="212"/>
    </row>
    <row r="67" spans="1:11" ht="12.75">
      <c r="A67" s="209"/>
      <c r="B67" s="210"/>
      <c r="C67" s="211"/>
      <c r="D67" s="210"/>
      <c r="E67" s="210"/>
      <c r="F67" s="210"/>
      <c r="G67" s="210"/>
      <c r="H67" s="210"/>
      <c r="I67" s="210"/>
      <c r="J67" s="210"/>
      <c r="K67" s="212"/>
    </row>
    <row r="68" spans="1:11" ht="12.75">
      <c r="A68" s="209"/>
      <c r="B68" s="210"/>
      <c r="C68" s="211"/>
      <c r="D68" s="210"/>
      <c r="E68" s="210"/>
      <c r="F68" s="210"/>
      <c r="G68" s="210"/>
      <c r="H68" s="210"/>
      <c r="I68" s="210"/>
      <c r="J68" s="210"/>
      <c r="K68" s="212"/>
    </row>
    <row r="69" spans="1:11" ht="12.75">
      <c r="A69" s="209"/>
      <c r="B69" s="210"/>
      <c r="C69" s="211"/>
      <c r="D69" s="210"/>
      <c r="E69" s="210"/>
      <c r="F69" s="210"/>
      <c r="G69" s="210"/>
      <c r="H69" s="210"/>
      <c r="I69" s="210"/>
      <c r="J69" s="210"/>
      <c r="K69" s="212"/>
    </row>
    <row r="70" spans="1:11" ht="12.75">
      <c r="A70" s="209"/>
      <c r="B70" s="210"/>
      <c r="C70" s="211"/>
      <c r="D70" s="210"/>
      <c r="E70" s="210"/>
      <c r="F70" s="210"/>
      <c r="G70" s="210"/>
      <c r="H70" s="210"/>
      <c r="I70" s="210"/>
      <c r="J70" s="210"/>
      <c r="K70" s="212"/>
    </row>
    <row r="71" spans="1:11" ht="12.75">
      <c r="A71" s="209"/>
      <c r="B71" s="210"/>
      <c r="C71" s="211"/>
      <c r="D71" s="210"/>
      <c r="E71" s="210"/>
      <c r="F71" s="210"/>
      <c r="G71" s="210"/>
      <c r="H71" s="210"/>
      <c r="I71" s="210"/>
      <c r="J71" s="210"/>
      <c r="K71" s="212"/>
    </row>
    <row r="72" spans="1:11" ht="12.75">
      <c r="A72" s="209"/>
      <c r="B72" s="210"/>
      <c r="C72" s="211"/>
      <c r="D72" s="210"/>
      <c r="E72" s="210"/>
      <c r="F72" s="210"/>
      <c r="G72" s="210"/>
      <c r="H72" s="210"/>
      <c r="I72" s="210"/>
      <c r="J72" s="210"/>
      <c r="K72" s="212"/>
    </row>
    <row r="73" spans="1:11" ht="12.75">
      <c r="A73" s="213"/>
      <c r="B73" s="214"/>
      <c r="C73" s="215"/>
      <c r="D73" s="214"/>
      <c r="E73" s="214"/>
      <c r="F73" s="214"/>
      <c r="G73" s="214"/>
      <c r="H73" s="214"/>
      <c r="I73" s="214"/>
      <c r="J73" s="214"/>
      <c r="K73" s="216"/>
    </row>
  </sheetData>
  <mergeCells count="1">
    <mergeCell ref="N4:U4"/>
  </mergeCells>
  <printOptions horizontalCentered="1"/>
  <pageMargins left="0.5511811023622047" right="0.5118110236220472" top="0.984251968503937" bottom="0.5511811023622047" header="0.5118110236220472" footer="0.5118110236220472"/>
  <pageSetup fitToHeight="1" fitToWidth="1" horizontalDpi="600" verticalDpi="600" orientation="landscape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REF</dc:creator>
  <cp:keywords/>
  <dc:description/>
  <cp:lastModifiedBy>ruitemi</cp:lastModifiedBy>
  <cp:lastPrinted>2008-01-30T11:40:27Z</cp:lastPrinted>
  <dcterms:created xsi:type="dcterms:W3CDTF">1999-08-26T14:37:08Z</dcterms:created>
  <dcterms:modified xsi:type="dcterms:W3CDTF">2008-01-30T11:43:03Z</dcterms:modified>
  <cp:category/>
  <cp:version/>
  <cp:contentType/>
  <cp:contentStatus/>
</cp:coreProperties>
</file>